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495" windowHeight="9780" activeTab="1"/>
  </bookViews>
  <sheets>
    <sheet name="Пояснения" sheetId="12" r:id="rId1"/>
    <sheet name="9кл.4года" sheetId="7" r:id="rId2"/>
    <sheet name="Лист1" sheetId="13" r:id="rId3"/>
  </sheets>
  <definedNames>
    <definedName name="_edn1" localSheetId="1">'9кл.4года'!$A$67</definedName>
    <definedName name="_edn2" localSheetId="1">'9кл.4года'!$A$68</definedName>
    <definedName name="_ednref1" localSheetId="1">'9кл.4года'!$C$2</definedName>
    <definedName name="_ednref2" localSheetId="1">'9кл.4года'!$P$2</definedName>
    <definedName name="_xlnm.Print_Titles" localSheetId="1">'9кл.4года'!$2:$8</definedName>
    <definedName name="_xlnm.Print_Area" localSheetId="1">'9кл.4года'!$A$1:$X$63</definedName>
  </definedNames>
  <calcPr calcId="124519" iterate="1" iterateCount="201" calcOnSave="0"/>
</workbook>
</file>

<file path=xl/calcChain.xml><?xml version="1.0" encoding="utf-8"?>
<calcChain xmlns="http://schemas.openxmlformats.org/spreadsheetml/2006/main">
  <c r="V60" i="7"/>
  <c r="O60"/>
  <c r="E41"/>
  <c r="G41"/>
  <c r="O59"/>
  <c r="J25"/>
  <c r="J28"/>
  <c r="J30"/>
  <c r="J32"/>
  <c r="J35"/>
  <c r="U63" l="1"/>
  <c r="O63"/>
  <c r="R63"/>
  <c r="Q58" l="1"/>
  <c r="V59"/>
  <c r="V58"/>
  <c r="U58"/>
  <c r="S58"/>
  <c r="R58"/>
  <c r="P58"/>
  <c r="O58"/>
  <c r="U55"/>
  <c r="R55"/>
  <c r="O55"/>
  <c r="E21"/>
  <c r="E9"/>
  <c r="G21"/>
  <c r="G9"/>
  <c r="U62"/>
  <c r="R62"/>
  <c r="X37"/>
  <c r="J36"/>
  <c r="L21"/>
  <c r="N21"/>
  <c r="O21"/>
  <c r="P21"/>
  <c r="Q21"/>
  <c r="S21"/>
  <c r="T21"/>
  <c r="U21"/>
  <c r="V21"/>
  <c r="W21"/>
  <c r="L9"/>
  <c r="M9"/>
  <c r="N9"/>
  <c r="O9"/>
  <c r="P9"/>
  <c r="Q9"/>
  <c r="R9"/>
  <c r="S9"/>
  <c r="T9"/>
  <c r="U9"/>
  <c r="V9"/>
  <c r="W9"/>
  <c r="I9"/>
  <c r="X14"/>
  <c r="U64"/>
  <c r="R64"/>
  <c r="O64"/>
  <c r="X34"/>
  <c r="X31"/>
  <c r="X29"/>
  <c r="X27"/>
  <c r="X24"/>
  <c r="V45"/>
  <c r="V42"/>
  <c r="C41"/>
  <c r="V61"/>
  <c r="R59"/>
  <c r="P17"/>
  <c r="Q17"/>
  <c r="R17"/>
  <c r="S17"/>
  <c r="T17"/>
  <c r="U17"/>
  <c r="V17"/>
  <c r="W17"/>
  <c r="V41" l="1"/>
  <c r="V40" s="1"/>
  <c r="X56"/>
  <c r="O48"/>
  <c r="P48"/>
  <c r="Q48"/>
  <c r="R48"/>
  <c r="S48"/>
  <c r="T48"/>
  <c r="R42"/>
  <c r="S42"/>
  <c r="T42"/>
  <c r="U42"/>
  <c r="W42"/>
  <c r="N42"/>
  <c r="O42"/>
  <c r="P42"/>
  <c r="Q42"/>
  <c r="P45"/>
  <c r="Q45"/>
  <c r="R45"/>
  <c r="S45"/>
  <c r="T45"/>
  <c r="U45"/>
  <c r="W45"/>
  <c r="Y58"/>
  <c r="I45"/>
  <c r="L45"/>
  <c r="M45"/>
  <c r="N45"/>
  <c r="O45"/>
  <c r="U41" l="1"/>
  <c r="U40" s="1"/>
  <c r="J45"/>
  <c r="W41"/>
  <c r="W40" s="1"/>
  <c r="T20"/>
  <c r="S41"/>
  <c r="S40" s="1"/>
  <c r="O41"/>
  <c r="P41"/>
  <c r="P40" s="1"/>
  <c r="Q41"/>
  <c r="Q40" s="1"/>
  <c r="R41"/>
  <c r="R40" s="1"/>
  <c r="G48"/>
  <c r="X52"/>
  <c r="M42" l="1"/>
  <c r="M41" s="1"/>
  <c r="L42" l="1"/>
  <c r="N17"/>
  <c r="O17"/>
  <c r="M40" l="1"/>
  <c r="O40"/>
  <c r="L41"/>
  <c r="N40" l="1"/>
  <c r="L40"/>
  <c r="C21" l="1"/>
  <c r="C40"/>
  <c r="G17"/>
  <c r="E17"/>
  <c r="C9"/>
  <c r="J23"/>
  <c r="J24"/>
  <c r="J26"/>
  <c r="J27"/>
  <c r="J19"/>
  <c r="J18"/>
  <c r="Y61"/>
  <c r="Y60"/>
  <c r="Y59"/>
  <c r="L17"/>
  <c r="M17"/>
  <c r="E48"/>
  <c r="X10"/>
  <c r="X11"/>
  <c r="X12"/>
  <c r="X13"/>
  <c r="X17"/>
  <c r="X18"/>
  <c r="X21"/>
  <c r="X22"/>
  <c r="X23"/>
  <c r="X25"/>
  <c r="X26"/>
  <c r="X28"/>
  <c r="X30"/>
  <c r="X32"/>
  <c r="X33"/>
  <c r="X35"/>
  <c r="X45"/>
  <c r="X49"/>
  <c r="X53"/>
  <c r="Z54"/>
  <c r="X55"/>
  <c r="P70"/>
  <c r="K9" l="1"/>
  <c r="S70"/>
  <c r="G40"/>
  <c r="G20" s="1"/>
  <c r="G55" s="1"/>
  <c r="J22"/>
  <c r="J9"/>
  <c r="E40"/>
  <c r="E20" s="1"/>
  <c r="E55" s="1"/>
  <c r="X9"/>
  <c r="X20"/>
  <c r="X16"/>
  <c r="J17"/>
  <c r="I17"/>
  <c r="K17"/>
  <c r="Y56"/>
  <c r="Y57"/>
  <c r="X44"/>
  <c r="X57" l="1"/>
  <c r="V70" s="1"/>
  <c r="K42"/>
  <c r="J41"/>
  <c r="N55"/>
  <c r="X48"/>
  <c r="X47"/>
  <c r="M55"/>
  <c r="X40"/>
  <c r="L55" l="1"/>
  <c r="X39"/>
  <c r="K40" l="1"/>
  <c r="K55" s="1"/>
  <c r="I40"/>
  <c r="I55" s="1"/>
  <c r="J40"/>
  <c r="J55" s="1"/>
  <c r="X19"/>
  <c r="X54"/>
</calcChain>
</file>

<file path=xl/sharedStrings.xml><?xml version="1.0" encoding="utf-8"?>
<sst xmlns="http://schemas.openxmlformats.org/spreadsheetml/2006/main" count="343" uniqueCount="139">
  <si>
    <t>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</si>
  <si>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</si>
  <si>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</si>
  <si>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</si>
  <si>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Обязательная аудиторная</t>
  </si>
  <si>
    <t>I курс</t>
  </si>
  <si>
    <t>II курс</t>
  </si>
  <si>
    <t>III курс</t>
  </si>
  <si>
    <t>всего занятий</t>
  </si>
  <si>
    <t>в т. ч.</t>
  </si>
  <si>
    <t>лекций</t>
  </si>
  <si>
    <t xml:space="preserve">курсовых работ (проектов) </t>
  </si>
  <si>
    <t>ОГСЭ.00</t>
  </si>
  <si>
    <t>ОГСЭ.01</t>
  </si>
  <si>
    <t>ЕН.00</t>
  </si>
  <si>
    <t xml:space="preserve">Математический и общий естественнонаучный цикл </t>
  </si>
  <si>
    <t>ЕН.01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</si>
  <si>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</si>
  <si>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</si>
  <si>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</si>
  <si>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</si>
  <si>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ПМ.00</t>
  </si>
  <si>
    <t>Профессиональные модули</t>
  </si>
  <si>
    <t>ПМ.01</t>
  </si>
  <si>
    <t>ПП.02</t>
  </si>
  <si>
    <t>Всего</t>
  </si>
  <si>
    <t>ПДП</t>
  </si>
  <si>
    <t>учебной практики</t>
  </si>
  <si>
    <t>экзаменов</t>
  </si>
  <si>
    <t>дифф. зачетов</t>
  </si>
  <si>
    <t>зачетов</t>
  </si>
  <si>
    <t>лаб. и практ. занятий, вкл. семинары</t>
  </si>
  <si>
    <t>,</t>
  </si>
  <si>
    <t>/</t>
  </si>
  <si>
    <t>ОГСЭ.02</t>
  </si>
  <si>
    <t>ОГСЭ.03</t>
  </si>
  <si>
    <t>ОГСЭ.04</t>
  </si>
  <si>
    <t>ЕН.02</t>
  </si>
  <si>
    <t>ПМ.02</t>
  </si>
  <si>
    <t>МДК.02.01</t>
  </si>
  <si>
    <t>Физическая культура</t>
  </si>
  <si>
    <t>Математика</t>
  </si>
  <si>
    <t>Информатика</t>
  </si>
  <si>
    <t>Безопасность жизнедеятельности</t>
  </si>
  <si>
    <t>Формы промежуточной атестации</t>
  </si>
  <si>
    <t>УП.01.01</t>
  </si>
  <si>
    <t>УП.02.01</t>
  </si>
  <si>
    <t>Пояснения по заполнению Формы рабочего учебного плана!</t>
  </si>
  <si>
    <r>
      <t xml:space="preserve">2. Ячейки, выделенные цветом, содержат формулы, их </t>
    </r>
    <r>
      <rPr>
        <b/>
        <sz val="12"/>
        <color indexed="8"/>
        <rFont val="Times New Roman"/>
        <family val="1"/>
        <charset val="204"/>
      </rPr>
      <t>заполнять не нужно!</t>
    </r>
  </si>
  <si>
    <t>1. Выберите нужную форму РУП в зависимости от базы приема и сроков обучения.</t>
  </si>
  <si>
    <t>3. Во 3 графе форма промежуточной аттестации пишется русскими заглавными буквами: З, ДЗ, Э</t>
  </si>
  <si>
    <t>5. Перед распечатыванием цвет шрифта для всего плана установите черный.</t>
  </si>
  <si>
    <t>4. В ячейках, в которых не будут проставлены часы, остается 0!</t>
  </si>
  <si>
    <t xml:space="preserve">Основы философии </t>
  </si>
  <si>
    <t>Теория государства и права</t>
  </si>
  <si>
    <t>Административное право</t>
  </si>
  <si>
    <t>Трудовое право</t>
  </si>
  <si>
    <t>Гражданское право</t>
  </si>
  <si>
    <t>Гражданский процесс</t>
  </si>
  <si>
    <t>Статистика</t>
  </si>
  <si>
    <t>Менеджмент</t>
  </si>
  <si>
    <t>Документационное обеспечение управления</t>
  </si>
  <si>
    <t>Право социального обеспечения</t>
  </si>
  <si>
    <t>Обеспечение реализации прав граждан в сфере пенсионного обеспечения и социальной защиты</t>
  </si>
  <si>
    <t>Теоретические и практические основы реализации прав граждан в сфере пенсионного обеспечения и социальной защиты</t>
  </si>
  <si>
    <t>Прием и консультация граждан по вопросам пенсионного обеспечения и социальной защиты</t>
  </si>
  <si>
    <t>Э</t>
  </si>
  <si>
    <t>ДЗ</t>
  </si>
  <si>
    <t xml:space="preserve">2. План учебного процесса </t>
  </si>
  <si>
    <t>cамостоятельная работа</t>
  </si>
  <si>
    <t>Организация работы органов социальной защиты населения и территориальных органов Пенсионного фонда РФ</t>
  </si>
  <si>
    <t>производственной практики</t>
  </si>
  <si>
    <t>преддипломной практики</t>
  </si>
  <si>
    <t>Раздел 2. ПМ.01</t>
  </si>
  <si>
    <t>ПП.01.01</t>
  </si>
  <si>
    <t xml:space="preserve">Технология реализации социальных коммуникаций      
</t>
  </si>
  <si>
    <t>–</t>
  </si>
  <si>
    <t xml:space="preserve">Общий гуманитарный и социально–экономический цикл </t>
  </si>
  <si>
    <t>Психология социально–правовой деятельности</t>
  </si>
  <si>
    <r>
      <t xml:space="preserve"> </t>
    </r>
    <r>
      <rPr>
        <b/>
        <sz val="12"/>
        <rFont val="Calibri"/>
        <family val="2"/>
        <charset val="204"/>
      </rPr>
      <t>–</t>
    </r>
  </si>
  <si>
    <t>—</t>
  </si>
  <si>
    <t>количество контрольных работ</t>
  </si>
  <si>
    <t>лаб. и практ. занятий, куросые работы (проекты), вкл. семинары</t>
  </si>
  <si>
    <t>контрольные работы</t>
  </si>
  <si>
    <t xml:space="preserve">Распределение обязательной нагрузки по курсам </t>
  </si>
  <si>
    <t>МДК 01.02</t>
  </si>
  <si>
    <t>МДК.01.01</t>
  </si>
  <si>
    <t>Основы экологического права</t>
  </si>
  <si>
    <t>Семейное право</t>
  </si>
  <si>
    <t>Экономика организации</t>
  </si>
  <si>
    <t>Страховое дело</t>
  </si>
  <si>
    <t>дисциплин  МДК</t>
  </si>
  <si>
    <t xml:space="preserve">всего </t>
  </si>
  <si>
    <t>ОГСЭ.05</t>
  </si>
  <si>
    <t>Русский язык и культура речи</t>
  </si>
  <si>
    <t>Правоохранительные и судебные органы</t>
  </si>
  <si>
    <t>Раздел 1. ПМ.01</t>
  </si>
  <si>
    <t>Производственная практика (по профилю специальности)</t>
  </si>
  <si>
    <t xml:space="preserve">Производственная рактика (преддипломная) </t>
  </si>
  <si>
    <t>Уголовное право и уголовный процесс</t>
  </si>
  <si>
    <t xml:space="preserve"> </t>
  </si>
  <si>
    <t xml:space="preserve"> Итоговая аттестация</t>
  </si>
  <si>
    <t>Муниципальное право</t>
  </si>
  <si>
    <t>ИА</t>
  </si>
  <si>
    <t xml:space="preserve">Организация работы  органов социальной защиты населения и территориальных органов Пенсионного фонда РФ.  
</t>
  </si>
  <si>
    <t>ОП.18.</t>
  </si>
  <si>
    <t>ОП.17.</t>
  </si>
  <si>
    <t>ОП.16.</t>
  </si>
  <si>
    <t>ОП.15.</t>
  </si>
  <si>
    <t>ОП.14.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</si>
  <si>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</si>
  <si>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</si>
  <si>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</si>
  <si>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</si>
  <si>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</si>
  <si>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</si>
  <si>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</si>
  <si>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</si>
  <si>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</si>
  <si>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ОП.10.</t>
  </si>
  <si>
    <t>ОП.11.</t>
  </si>
  <si>
    <t>ОП.12.</t>
  </si>
  <si>
    <t>ОП.13.</t>
  </si>
  <si>
    <t>Организация работы государственных органов социальной защиты</t>
  </si>
  <si>
    <t>Раздел 02.01 ПМ.02</t>
  </si>
  <si>
    <t>Раздел 02.02 ПМ.02</t>
  </si>
  <si>
    <t>Организация работы органов и учреждений социальной защиты населения,органов Пенсионного фонда Российской Федерации (ПФР)</t>
  </si>
  <si>
    <t>МДК.02.02</t>
  </si>
  <si>
    <t>История России</t>
  </si>
  <si>
    <t>Иностранный язык в професиональной деятельности</t>
  </si>
  <si>
    <t>ОГСЭ.06</t>
  </si>
  <si>
    <t>Основы финансовой грамотности</t>
  </si>
  <si>
    <t>ОГСЭ.07</t>
  </si>
  <si>
    <t>Основы бережливого производства</t>
  </si>
  <si>
    <t>Конституционное право России</t>
  </si>
  <si>
    <t>Информационные технологии в юридической деятельности</t>
  </si>
  <si>
    <t xml:space="preserve">  </t>
  </si>
  <si>
    <t xml:space="preserve">Консультации на учебную группу по 100 часов в год (всего 300 час.) 
Итоговая аттестация
1. Программа базовой подготовки
1.1. Дипломная работа
Выполнение дипломной работы с 16.05 по 13.06 (всего 4 нед.)
Защита дипломной работы с 14.06 по 28.06 (всего 2 нед.) Демонстрационный экзамен с 14.06 по 28.06
</t>
  </si>
  <si>
    <t xml:space="preserve">Организационное обеспечение деятельности учреждений социальной защиты населения и органов Пенсионного фонда Российской Федерации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</si>
</sst>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5" fillId="0" borderId="0" xfId="0" applyFont="1"/>
    <xf numFmtId="0" fontId="4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2" xfId="1" applyFont="1" applyFill="1" applyBorder="1" applyAlignment="1" applyProtection="1">
      <alignment horizontal="center" vertical="center" textRotation="90" wrapText="1"/>
    </xf>
    <xf numFmtId="0" fontId="1" fillId="0" borderId="4" xfId="1" applyFont="1" applyFill="1" applyBorder="1" applyAlignment="1" applyProtection="1">
      <alignment horizontal="center" vertical="center" textRotation="90" wrapText="1"/>
    </xf>
    <xf numFmtId="0" fontId="1" fillId="0" borderId="12" xfId="1" applyFont="1" applyFill="1" applyBorder="1" applyAlignment="1" applyProtection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3" xfId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textRotation="90" wrapText="1"/>
    </xf>
    <xf numFmtId="0" fontId="13" fillId="2" borderId="34" xfId="0" applyFont="1" applyFill="1" applyBorder="1" applyAlignment="1">
      <alignment horizontal="center" vertical="center" textRotation="90" wrapText="1"/>
    </xf>
    <xf numFmtId="0" fontId="13" fillId="2" borderId="35" xfId="0" applyFont="1" applyFill="1" applyBorder="1" applyAlignment="1">
      <alignment horizontal="center" vertical="center" textRotation="90" wrapText="1"/>
    </xf>
    <xf numFmtId="0" fontId="3" fillId="2" borderId="41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4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3" fillId="2" borderId="32" xfId="0" applyFont="1" applyFill="1" applyBorder="1" applyAlignment="1">
      <alignment horizontal="left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9" sqref="A9:O10"/>
    </sheetView>
  </sheetViews>
  <sheetFormatPr defaultRowHeight="15.75"/>
  <cols>
    <col min="1" max="16384" width="9.140625" style="2"/>
  </cols>
  <sheetData>
    <row r="1" spans="1:1" ht="18.75">
      <c r="A1" s="1" t="s">
        <v>47</v>
      </c>
    </row>
    <row r="2" spans="1:1">
      <c r="A2" s="2" t="s">
        <v>49</v>
      </c>
    </row>
    <row r="3" spans="1:1">
      <c r="A3" s="2" t="s">
        <v>48</v>
      </c>
    </row>
    <row r="4" spans="1:1">
      <c r="A4" s="2" t="s">
        <v>50</v>
      </c>
    </row>
    <row r="5" spans="1:1">
      <c r="A5" s="2" t="s">
        <v>52</v>
      </c>
    </row>
    <row r="6" spans="1:1">
      <c r="A6" s="2" t="s">
        <v>51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0"/>
  <sheetViews>
    <sheetView tabSelected="1" view="pageBreakPreview" topLeftCell="A37" zoomScale="80" zoomScaleSheetLayoutView="80" workbookViewId="0">
      <selection activeCell="B11" sqref="B11"/>
    </sheetView>
  </sheetViews>
  <sheetFormatPr defaultRowHeight="15.75"/>
  <cols>
    <col min="1" max="1" width="14.42578125" style="7" customWidth="1"/>
    <col min="2" max="2" width="71" style="7" customWidth="1"/>
    <col min="3" max="3" width="4.85546875" style="7" customWidth="1"/>
    <col min="4" max="4" width="1.7109375" style="7" bestFit="1" customWidth="1"/>
    <col min="5" max="5" width="4.85546875" style="7" customWidth="1"/>
    <col min="6" max="6" width="1.7109375" style="7" bestFit="1" customWidth="1"/>
    <col min="7" max="8" width="5.140625" style="7" customWidth="1"/>
    <col min="9" max="9" width="5.85546875" style="7" customWidth="1"/>
    <col min="10" max="10" width="6.85546875" style="7" customWidth="1"/>
    <col min="11" max="11" width="7" style="7" customWidth="1"/>
    <col min="12" max="12" width="5.7109375" style="7" customWidth="1"/>
    <col min="13" max="13" width="8.7109375" style="7" customWidth="1"/>
    <col min="14" max="14" width="7.42578125" style="7" customWidth="1"/>
    <col min="15" max="15" width="4.5703125" style="7" customWidth="1"/>
    <col min="16" max="16" width="8" style="7" customWidth="1"/>
    <col min="17" max="17" width="8.42578125" style="7" customWidth="1"/>
    <col min="18" max="18" width="4.5703125" style="7" customWidth="1"/>
    <col min="19" max="19" width="6.85546875" style="7" customWidth="1"/>
    <col min="20" max="20" width="5.85546875" style="7" customWidth="1"/>
    <col min="21" max="21" width="5" style="7" customWidth="1"/>
    <col min="22" max="22" width="7.140625" style="7" customWidth="1"/>
    <col min="23" max="23" width="6.5703125" style="7" customWidth="1"/>
    <col min="24" max="24" width="4.28515625" style="7" customWidth="1"/>
    <col min="25" max="25" width="13" style="3" bestFit="1" customWidth="1"/>
    <col min="26" max="26" width="12.85546875" style="7" bestFit="1" customWidth="1"/>
    <col min="27" max="27" width="5" style="7" customWidth="1"/>
    <col min="28" max="16384" width="9.140625" style="7"/>
  </cols>
  <sheetData>
    <row r="1" spans="1:25" ht="30" customHeight="1">
      <c r="A1" s="95" t="s">
        <v>68</v>
      </c>
      <c r="B1" s="95"/>
      <c r="C1" s="95"/>
      <c r="D1" s="95"/>
      <c r="E1" s="95"/>
      <c r="F1" s="95"/>
      <c r="G1" s="95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"/>
      <c r="X1" s="9"/>
    </row>
    <row r="2" spans="1:25" ht="36" customHeight="1" thickBot="1">
      <c r="A2" s="97" t="s">
        <v>0</v>
      </c>
      <c r="B2" s="93" t="s">
        <v>1</v>
      </c>
      <c r="C2" s="98" t="s">
        <v>44</v>
      </c>
      <c r="D2" s="98"/>
      <c r="E2" s="98"/>
      <c r="F2" s="98"/>
      <c r="G2" s="99"/>
      <c r="H2" s="84" t="s">
        <v>81</v>
      </c>
      <c r="I2" s="94" t="s">
        <v>2</v>
      </c>
      <c r="J2" s="111"/>
      <c r="K2" s="111"/>
      <c r="L2" s="111"/>
      <c r="M2" s="111"/>
      <c r="N2" s="111"/>
      <c r="O2" s="112"/>
      <c r="P2" s="109" t="s">
        <v>84</v>
      </c>
      <c r="Q2" s="109"/>
      <c r="R2" s="110"/>
      <c r="S2" s="110"/>
      <c r="T2" s="110"/>
      <c r="U2" s="109"/>
      <c r="V2" s="109"/>
      <c r="W2" s="109"/>
      <c r="X2" s="110"/>
    </row>
    <row r="3" spans="1:25" ht="34.5" customHeight="1" thickBot="1">
      <c r="A3" s="97"/>
      <c r="B3" s="93"/>
      <c r="C3" s="98"/>
      <c r="D3" s="98"/>
      <c r="E3" s="98"/>
      <c r="F3" s="98"/>
      <c r="G3" s="99"/>
      <c r="H3" s="85"/>
      <c r="I3" s="97" t="s">
        <v>3</v>
      </c>
      <c r="J3" s="97" t="s">
        <v>69</v>
      </c>
      <c r="K3" s="101" t="s">
        <v>4</v>
      </c>
      <c r="L3" s="101"/>
      <c r="M3" s="101"/>
      <c r="N3" s="102"/>
      <c r="O3" s="87" t="s">
        <v>5</v>
      </c>
      <c r="P3" s="88"/>
      <c r="Q3" s="89"/>
      <c r="R3" s="106" t="s">
        <v>6</v>
      </c>
      <c r="S3" s="107"/>
      <c r="T3" s="108"/>
      <c r="U3" s="87" t="s">
        <v>7</v>
      </c>
      <c r="V3" s="88"/>
      <c r="W3" s="89"/>
      <c r="X3" s="3"/>
      <c r="Y3" s="7"/>
    </row>
    <row r="4" spans="1:25" ht="15.75" customHeight="1">
      <c r="A4" s="97"/>
      <c r="B4" s="93"/>
      <c r="C4" s="98"/>
      <c r="D4" s="98"/>
      <c r="E4" s="98"/>
      <c r="F4" s="98"/>
      <c r="G4" s="99"/>
      <c r="H4" s="85"/>
      <c r="I4" s="97"/>
      <c r="J4" s="100"/>
      <c r="K4" s="103" t="s">
        <v>8</v>
      </c>
      <c r="L4" s="88" t="s">
        <v>9</v>
      </c>
      <c r="M4" s="88"/>
      <c r="N4" s="89"/>
      <c r="O4" s="79" t="s">
        <v>10</v>
      </c>
      <c r="P4" s="90" t="s">
        <v>82</v>
      </c>
      <c r="Q4" s="78" t="s">
        <v>83</v>
      </c>
      <c r="R4" s="79" t="s">
        <v>10</v>
      </c>
      <c r="S4" s="90" t="s">
        <v>82</v>
      </c>
      <c r="T4" s="91" t="s">
        <v>83</v>
      </c>
      <c r="U4" s="92" t="s">
        <v>10</v>
      </c>
      <c r="V4" s="90" t="s">
        <v>82</v>
      </c>
      <c r="W4" s="78" t="s">
        <v>83</v>
      </c>
      <c r="X4" s="3"/>
      <c r="Y4" s="7"/>
    </row>
    <row r="5" spans="1:25" ht="39" customHeight="1">
      <c r="A5" s="97"/>
      <c r="B5" s="93"/>
      <c r="C5" s="98"/>
      <c r="D5" s="98"/>
      <c r="E5" s="98"/>
      <c r="F5" s="98"/>
      <c r="G5" s="99"/>
      <c r="H5" s="85"/>
      <c r="I5" s="97"/>
      <c r="J5" s="100"/>
      <c r="K5" s="104"/>
      <c r="L5" s="105" t="s">
        <v>10</v>
      </c>
      <c r="M5" s="105" t="s">
        <v>31</v>
      </c>
      <c r="N5" s="78" t="s">
        <v>11</v>
      </c>
      <c r="O5" s="79"/>
      <c r="P5" s="90"/>
      <c r="Q5" s="78"/>
      <c r="R5" s="79"/>
      <c r="S5" s="90"/>
      <c r="T5" s="91"/>
      <c r="U5" s="92"/>
      <c r="V5" s="90"/>
      <c r="W5" s="78"/>
      <c r="X5" s="3"/>
      <c r="Y5" s="7"/>
    </row>
    <row r="6" spans="1:25" ht="20.25" customHeight="1">
      <c r="A6" s="97"/>
      <c r="B6" s="93"/>
      <c r="C6" s="98"/>
      <c r="D6" s="98"/>
      <c r="E6" s="98"/>
      <c r="F6" s="98"/>
      <c r="G6" s="99"/>
      <c r="H6" s="85"/>
      <c r="I6" s="97"/>
      <c r="J6" s="100"/>
      <c r="K6" s="104"/>
      <c r="L6" s="105"/>
      <c r="M6" s="105"/>
      <c r="N6" s="78"/>
      <c r="O6" s="79"/>
      <c r="P6" s="90"/>
      <c r="Q6" s="78"/>
      <c r="R6" s="79"/>
      <c r="S6" s="90"/>
      <c r="T6" s="91"/>
      <c r="U6" s="92"/>
      <c r="V6" s="90"/>
      <c r="W6" s="78"/>
      <c r="X6" s="3"/>
      <c r="Y6" s="7"/>
    </row>
    <row r="7" spans="1:25" ht="60.75" customHeight="1">
      <c r="A7" s="97"/>
      <c r="B7" s="93"/>
      <c r="C7" s="98"/>
      <c r="D7" s="98"/>
      <c r="E7" s="98"/>
      <c r="F7" s="98"/>
      <c r="G7" s="99"/>
      <c r="H7" s="86"/>
      <c r="I7" s="97"/>
      <c r="J7" s="100"/>
      <c r="K7" s="104"/>
      <c r="L7" s="105"/>
      <c r="M7" s="105"/>
      <c r="N7" s="78"/>
      <c r="O7" s="79"/>
      <c r="P7" s="90"/>
      <c r="Q7" s="78"/>
      <c r="R7" s="79"/>
      <c r="S7" s="90"/>
      <c r="T7" s="91"/>
      <c r="U7" s="92"/>
      <c r="V7" s="90"/>
      <c r="W7" s="78"/>
      <c r="X7" s="3"/>
      <c r="Y7" s="7"/>
    </row>
    <row r="8" spans="1:25" ht="18.75" customHeight="1">
      <c r="A8" s="8">
        <v>1</v>
      </c>
      <c r="B8" s="10">
        <v>2</v>
      </c>
      <c r="C8" s="93">
        <v>3</v>
      </c>
      <c r="D8" s="93"/>
      <c r="E8" s="93"/>
      <c r="F8" s="93"/>
      <c r="G8" s="94"/>
      <c r="H8" s="8">
        <v>4</v>
      </c>
      <c r="I8" s="8">
        <v>6</v>
      </c>
      <c r="J8" s="11">
        <v>7</v>
      </c>
      <c r="K8" s="15">
        <v>8</v>
      </c>
      <c r="L8" s="23">
        <v>9</v>
      </c>
      <c r="M8" s="23">
        <v>10</v>
      </c>
      <c r="N8" s="16">
        <v>11</v>
      </c>
      <c r="O8" s="22">
        <v>12</v>
      </c>
      <c r="P8" s="13">
        <v>13</v>
      </c>
      <c r="Q8" s="16">
        <v>14</v>
      </c>
      <c r="R8" s="12">
        <v>15</v>
      </c>
      <c r="S8" s="8">
        <v>16</v>
      </c>
      <c r="T8" s="11">
        <v>17</v>
      </c>
      <c r="U8" s="15">
        <v>18</v>
      </c>
      <c r="V8" s="13">
        <v>19</v>
      </c>
      <c r="W8" s="16">
        <v>20</v>
      </c>
      <c r="X8" s="4"/>
      <c r="Y8" s="7"/>
    </row>
    <row r="9" spans="1:25">
      <c r="A9" s="25" t="s">
        <v>12</v>
      </c>
      <c r="B9" s="59" t="s">
        <v>77</v>
      </c>
      <c r="C9" s="27">
        <f>SUM(COUNTIF(C10:G13,"З"))</f>
        <v>0</v>
      </c>
      <c r="D9" s="28" t="s">
        <v>33</v>
      </c>
      <c r="E9" s="28">
        <f>SUM(COUNTIF(C10:G16,"ДЗ"))</f>
        <v>7</v>
      </c>
      <c r="F9" s="28" t="s">
        <v>33</v>
      </c>
      <c r="G9" s="29">
        <f>SUM(COUNTIF(C10:G16,"Э"))</f>
        <v>0</v>
      </c>
      <c r="H9" s="25"/>
      <c r="I9" s="25">
        <f t="shared" ref="I9:W9" si="0">SUM(I10:I16)</f>
        <v>926</v>
      </c>
      <c r="J9" s="26">
        <f t="shared" si="0"/>
        <v>854</v>
      </c>
      <c r="K9" s="30">
        <f t="shared" si="0"/>
        <v>72</v>
      </c>
      <c r="L9" s="25">
        <f t="shared" si="0"/>
        <v>38</v>
      </c>
      <c r="M9" s="25">
        <f t="shared" si="0"/>
        <v>34</v>
      </c>
      <c r="N9" s="31">
        <f t="shared" si="0"/>
        <v>0</v>
      </c>
      <c r="O9" s="32">
        <f t="shared" si="0"/>
        <v>18</v>
      </c>
      <c r="P9" s="25">
        <f t="shared" si="0"/>
        <v>10</v>
      </c>
      <c r="Q9" s="25">
        <f t="shared" si="0"/>
        <v>3</v>
      </c>
      <c r="R9" s="25">
        <f t="shared" si="0"/>
        <v>12</v>
      </c>
      <c r="S9" s="25">
        <f t="shared" si="0"/>
        <v>24</v>
      </c>
      <c r="T9" s="25">
        <f t="shared" si="0"/>
        <v>3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3">
        <f t="shared" ref="X9:X14" si="1">SUM(L9:N9)</f>
        <v>72</v>
      </c>
      <c r="Y9" s="7"/>
    </row>
    <row r="10" spans="1:25">
      <c r="A10" s="33" t="s">
        <v>13</v>
      </c>
      <c r="B10" s="133" t="s">
        <v>53</v>
      </c>
      <c r="C10" s="134" t="s">
        <v>67</v>
      </c>
      <c r="D10" s="134" t="s">
        <v>32</v>
      </c>
      <c r="E10" s="134" t="s">
        <v>76</v>
      </c>
      <c r="F10" s="134" t="s">
        <v>32</v>
      </c>
      <c r="G10" s="134" t="s">
        <v>76</v>
      </c>
      <c r="H10" s="66"/>
      <c r="I10" s="66">
        <v>65</v>
      </c>
      <c r="J10" s="67">
        <v>51</v>
      </c>
      <c r="K10" s="17">
        <v>14</v>
      </c>
      <c r="L10" s="66">
        <v>8</v>
      </c>
      <c r="M10" s="66">
        <v>6</v>
      </c>
      <c r="N10" s="36">
        <v>0</v>
      </c>
      <c r="O10" s="37">
        <v>8</v>
      </c>
      <c r="P10" s="33">
        <v>6</v>
      </c>
      <c r="Q10" s="36">
        <v>1</v>
      </c>
      <c r="R10" s="37">
        <v>0</v>
      </c>
      <c r="S10" s="33">
        <v>0</v>
      </c>
      <c r="T10" s="34">
        <v>0</v>
      </c>
      <c r="U10" s="35">
        <v>0</v>
      </c>
      <c r="V10" s="33">
        <v>0</v>
      </c>
      <c r="W10" s="36">
        <v>0</v>
      </c>
      <c r="X10" s="3">
        <f t="shared" si="1"/>
        <v>14</v>
      </c>
      <c r="Y10" s="7"/>
    </row>
    <row r="11" spans="1:25">
      <c r="A11" s="33" t="s">
        <v>34</v>
      </c>
      <c r="B11" s="133" t="s">
        <v>128</v>
      </c>
      <c r="C11" s="134" t="s">
        <v>67</v>
      </c>
      <c r="D11" s="134" t="s">
        <v>32</v>
      </c>
      <c r="E11" s="134" t="s">
        <v>76</v>
      </c>
      <c r="F11" s="134" t="s">
        <v>32</v>
      </c>
      <c r="G11" s="134" t="s">
        <v>76</v>
      </c>
      <c r="H11" s="66"/>
      <c r="I11" s="66">
        <v>118</v>
      </c>
      <c r="J11" s="67">
        <v>106</v>
      </c>
      <c r="K11" s="17">
        <v>12</v>
      </c>
      <c r="L11" s="66">
        <v>8</v>
      </c>
      <c r="M11" s="66">
        <v>4</v>
      </c>
      <c r="N11" s="36">
        <v>0</v>
      </c>
      <c r="O11" s="37">
        <v>8</v>
      </c>
      <c r="P11" s="33">
        <v>4</v>
      </c>
      <c r="Q11" s="36">
        <v>1</v>
      </c>
      <c r="R11" s="37">
        <v>0</v>
      </c>
      <c r="S11" s="33">
        <v>0</v>
      </c>
      <c r="T11" s="34">
        <v>0</v>
      </c>
      <c r="U11" s="35">
        <v>0</v>
      </c>
      <c r="V11" s="33">
        <v>0</v>
      </c>
      <c r="W11" s="36">
        <v>0</v>
      </c>
      <c r="X11" s="3">
        <f t="shared" si="1"/>
        <v>12</v>
      </c>
      <c r="Y11" s="7"/>
    </row>
    <row r="12" spans="1:25">
      <c r="A12" s="33" t="s">
        <v>35</v>
      </c>
      <c r="B12" s="156" t="s">
        <v>129</v>
      </c>
      <c r="C12" s="134" t="s">
        <v>67</v>
      </c>
      <c r="D12" s="134" t="s">
        <v>32</v>
      </c>
      <c r="E12" s="135" t="s">
        <v>76</v>
      </c>
      <c r="F12" s="134" t="s">
        <v>32</v>
      </c>
      <c r="G12" s="135" t="s">
        <v>76</v>
      </c>
      <c r="H12" s="66">
        <v>1</v>
      </c>
      <c r="I12" s="66">
        <v>183</v>
      </c>
      <c r="J12" s="67">
        <v>175</v>
      </c>
      <c r="K12" s="17">
        <v>8</v>
      </c>
      <c r="L12" s="66">
        <v>8</v>
      </c>
      <c r="M12" s="66">
        <v>0</v>
      </c>
      <c r="N12" s="36">
        <v>0</v>
      </c>
      <c r="O12" s="37">
        <v>0</v>
      </c>
      <c r="P12" s="33">
        <v>0</v>
      </c>
      <c r="Q12" s="36">
        <v>1</v>
      </c>
      <c r="R12" s="37">
        <v>0</v>
      </c>
      <c r="S12" s="33">
        <v>0</v>
      </c>
      <c r="T12" s="34">
        <v>0</v>
      </c>
      <c r="U12" s="35">
        <v>0</v>
      </c>
      <c r="V12" s="33">
        <v>0</v>
      </c>
      <c r="W12" s="36">
        <v>0</v>
      </c>
      <c r="X12" s="3">
        <f t="shared" si="1"/>
        <v>8</v>
      </c>
      <c r="Y12" s="7"/>
    </row>
    <row r="13" spans="1:25">
      <c r="A13" s="33" t="s">
        <v>36</v>
      </c>
      <c r="B13" s="133" t="s">
        <v>40</v>
      </c>
      <c r="C13" s="134" t="s">
        <v>67</v>
      </c>
      <c r="D13" s="134" t="s">
        <v>32</v>
      </c>
      <c r="E13" s="134" t="s">
        <v>76</v>
      </c>
      <c r="F13" s="134" t="s">
        <v>32</v>
      </c>
      <c r="G13" s="134" t="s">
        <v>76</v>
      </c>
      <c r="H13" s="66">
        <v>1</v>
      </c>
      <c r="I13" s="66">
        <v>236</v>
      </c>
      <c r="J13" s="67">
        <v>234</v>
      </c>
      <c r="K13" s="17">
        <v>2</v>
      </c>
      <c r="L13" s="66">
        <v>2</v>
      </c>
      <c r="M13" s="66">
        <v>0</v>
      </c>
      <c r="N13" s="36">
        <v>0</v>
      </c>
      <c r="O13" s="37">
        <v>2</v>
      </c>
      <c r="P13" s="33">
        <v>0</v>
      </c>
      <c r="Q13" s="36">
        <v>0</v>
      </c>
      <c r="R13" s="37">
        <v>0</v>
      </c>
      <c r="S13" s="33">
        <v>0</v>
      </c>
      <c r="T13" s="34">
        <v>0</v>
      </c>
      <c r="U13" s="35">
        <v>0</v>
      </c>
      <c r="V13" s="33">
        <v>0</v>
      </c>
      <c r="W13" s="36">
        <v>0</v>
      </c>
      <c r="X13" s="3">
        <f t="shared" si="1"/>
        <v>2</v>
      </c>
      <c r="Y13" s="7"/>
    </row>
    <row r="14" spans="1:25" s="20" customFormat="1">
      <c r="A14" s="33" t="s">
        <v>93</v>
      </c>
      <c r="B14" s="133" t="s">
        <v>94</v>
      </c>
      <c r="C14" s="134" t="s">
        <v>76</v>
      </c>
      <c r="D14" s="134" t="s">
        <v>32</v>
      </c>
      <c r="E14" s="134" t="s">
        <v>67</v>
      </c>
      <c r="F14" s="134" t="s">
        <v>32</v>
      </c>
      <c r="G14" s="134" t="s">
        <v>76</v>
      </c>
      <c r="H14" s="66"/>
      <c r="I14" s="66">
        <v>108</v>
      </c>
      <c r="J14" s="67">
        <v>96</v>
      </c>
      <c r="K14" s="17">
        <v>12</v>
      </c>
      <c r="L14" s="66">
        <v>4</v>
      </c>
      <c r="M14" s="66">
        <v>8</v>
      </c>
      <c r="N14" s="36">
        <v>0</v>
      </c>
      <c r="O14" s="37">
        <v>0</v>
      </c>
      <c r="P14" s="33">
        <v>0</v>
      </c>
      <c r="Q14" s="36">
        <v>0</v>
      </c>
      <c r="R14" s="37">
        <v>4</v>
      </c>
      <c r="S14" s="33">
        <v>8</v>
      </c>
      <c r="T14" s="34">
        <v>1</v>
      </c>
      <c r="U14" s="35">
        <v>0</v>
      </c>
      <c r="V14" s="33">
        <v>0</v>
      </c>
      <c r="W14" s="36">
        <v>0</v>
      </c>
      <c r="X14" s="3">
        <f t="shared" si="1"/>
        <v>12</v>
      </c>
    </row>
    <row r="15" spans="1:25" s="20" customFormat="1">
      <c r="A15" s="33" t="s">
        <v>130</v>
      </c>
      <c r="B15" s="133" t="s">
        <v>131</v>
      </c>
      <c r="C15" s="134" t="s">
        <v>76</v>
      </c>
      <c r="D15" s="134" t="s">
        <v>32</v>
      </c>
      <c r="E15" s="134" t="s">
        <v>67</v>
      </c>
      <c r="F15" s="134" t="s">
        <v>32</v>
      </c>
      <c r="G15" s="134" t="s">
        <v>76</v>
      </c>
      <c r="H15" s="66"/>
      <c r="I15" s="66">
        <v>108</v>
      </c>
      <c r="J15" s="67">
        <v>96</v>
      </c>
      <c r="K15" s="17">
        <v>12</v>
      </c>
      <c r="L15" s="66">
        <v>4</v>
      </c>
      <c r="M15" s="66">
        <v>8</v>
      </c>
      <c r="N15" s="36">
        <v>0</v>
      </c>
      <c r="O15" s="60">
        <v>0</v>
      </c>
      <c r="P15" s="33">
        <v>0</v>
      </c>
      <c r="Q15" s="36">
        <v>0</v>
      </c>
      <c r="R15" s="60">
        <v>4</v>
      </c>
      <c r="S15" s="33">
        <v>8</v>
      </c>
      <c r="T15" s="61">
        <v>1</v>
      </c>
      <c r="U15" s="35">
        <v>0</v>
      </c>
      <c r="V15" s="33">
        <v>0</v>
      </c>
      <c r="W15" s="36">
        <v>0</v>
      </c>
      <c r="X15" s="3"/>
    </row>
    <row r="16" spans="1:25">
      <c r="A16" s="33" t="s">
        <v>132</v>
      </c>
      <c r="B16" s="133" t="s">
        <v>133</v>
      </c>
      <c r="C16" s="134" t="s">
        <v>76</v>
      </c>
      <c r="D16" s="134" t="s">
        <v>32</v>
      </c>
      <c r="E16" s="134" t="s">
        <v>67</v>
      </c>
      <c r="F16" s="134" t="s">
        <v>32</v>
      </c>
      <c r="G16" s="134" t="s">
        <v>76</v>
      </c>
      <c r="H16" s="66"/>
      <c r="I16" s="66">
        <v>108</v>
      </c>
      <c r="J16" s="67">
        <v>96</v>
      </c>
      <c r="K16" s="17">
        <v>12</v>
      </c>
      <c r="L16" s="66">
        <v>4</v>
      </c>
      <c r="M16" s="66">
        <v>8</v>
      </c>
      <c r="N16" s="36">
        <v>0</v>
      </c>
      <c r="O16" s="60">
        <v>0</v>
      </c>
      <c r="P16" s="33">
        <v>0</v>
      </c>
      <c r="Q16" s="36">
        <v>0</v>
      </c>
      <c r="R16" s="60">
        <v>4</v>
      </c>
      <c r="S16" s="33">
        <v>8</v>
      </c>
      <c r="T16" s="61">
        <v>1</v>
      </c>
      <c r="U16" s="35">
        <v>0</v>
      </c>
      <c r="V16" s="33">
        <v>0</v>
      </c>
      <c r="W16" s="36">
        <v>0</v>
      </c>
      <c r="X16" s="3">
        <f t="shared" ref="X16:X35" si="2">SUM(L17:N17)</f>
        <v>20</v>
      </c>
      <c r="Y16" s="7"/>
    </row>
    <row r="17" spans="1:25">
      <c r="A17" s="25" t="s">
        <v>14</v>
      </c>
      <c r="B17" s="63" t="s">
        <v>15</v>
      </c>
      <c r="C17" s="134" t="s">
        <v>76</v>
      </c>
      <c r="D17" s="68" t="s">
        <v>33</v>
      </c>
      <c r="E17" s="68">
        <f>COUNTIF(C18:G19,"ДЗ")</f>
        <v>2</v>
      </c>
      <c r="F17" s="68" t="s">
        <v>33</v>
      </c>
      <c r="G17" s="136">
        <f>COUNTIF(C18:G19,"Э")</f>
        <v>0</v>
      </c>
      <c r="H17" s="63"/>
      <c r="I17" s="63">
        <f>SUM(I18:I19)</f>
        <v>186</v>
      </c>
      <c r="J17" s="64">
        <f>SUM(J18:J19)</f>
        <v>166</v>
      </c>
      <c r="K17" s="15">
        <f>SUM(K18:K19)</f>
        <v>20</v>
      </c>
      <c r="L17" s="63">
        <f>SUM(L18:L19)</f>
        <v>4</v>
      </c>
      <c r="M17" s="63">
        <f>SUM(M18:M19)</f>
        <v>16</v>
      </c>
      <c r="N17" s="31">
        <f t="shared" ref="N17:W17" si="3">SUM(N18:N19)</f>
        <v>0</v>
      </c>
      <c r="O17" s="32">
        <f t="shared" si="3"/>
        <v>4</v>
      </c>
      <c r="P17" s="25">
        <f t="shared" si="3"/>
        <v>16</v>
      </c>
      <c r="Q17" s="31">
        <f t="shared" si="3"/>
        <v>2</v>
      </c>
      <c r="R17" s="32">
        <f t="shared" si="3"/>
        <v>0</v>
      </c>
      <c r="S17" s="25">
        <f t="shared" si="3"/>
        <v>0</v>
      </c>
      <c r="T17" s="26">
        <f t="shared" si="3"/>
        <v>0</v>
      </c>
      <c r="U17" s="30">
        <f t="shared" si="3"/>
        <v>0</v>
      </c>
      <c r="V17" s="25">
        <f t="shared" si="3"/>
        <v>0</v>
      </c>
      <c r="W17" s="31">
        <f t="shared" si="3"/>
        <v>0</v>
      </c>
      <c r="X17" s="3">
        <f t="shared" si="2"/>
        <v>10</v>
      </c>
      <c r="Y17" s="7"/>
    </row>
    <row r="18" spans="1:25">
      <c r="A18" s="33" t="s">
        <v>16</v>
      </c>
      <c r="B18" s="137" t="s">
        <v>41</v>
      </c>
      <c r="C18" s="134" t="s">
        <v>67</v>
      </c>
      <c r="D18" s="134" t="s">
        <v>32</v>
      </c>
      <c r="E18" s="134" t="s">
        <v>76</v>
      </c>
      <c r="F18" s="134" t="s">
        <v>32</v>
      </c>
      <c r="G18" s="134" t="s">
        <v>76</v>
      </c>
      <c r="H18" s="66">
        <v>1</v>
      </c>
      <c r="I18" s="66">
        <v>68</v>
      </c>
      <c r="J18" s="67">
        <f>I18-K18</f>
        <v>58</v>
      </c>
      <c r="K18" s="17">
        <v>10</v>
      </c>
      <c r="L18" s="66">
        <v>2</v>
      </c>
      <c r="M18" s="66">
        <v>8</v>
      </c>
      <c r="N18" s="36">
        <v>0</v>
      </c>
      <c r="O18" s="37">
        <v>2</v>
      </c>
      <c r="P18" s="33">
        <v>8</v>
      </c>
      <c r="Q18" s="36">
        <v>1</v>
      </c>
      <c r="R18" s="37">
        <v>0</v>
      </c>
      <c r="S18" s="33">
        <v>0</v>
      </c>
      <c r="T18" s="34">
        <v>0</v>
      </c>
      <c r="U18" s="35">
        <v>0</v>
      </c>
      <c r="V18" s="33">
        <v>0</v>
      </c>
      <c r="W18" s="36">
        <v>0</v>
      </c>
      <c r="X18" s="3">
        <f t="shared" si="2"/>
        <v>10</v>
      </c>
      <c r="Y18" s="7"/>
    </row>
    <row r="19" spans="1:25">
      <c r="A19" s="33" t="s">
        <v>37</v>
      </c>
      <c r="B19" s="138" t="s">
        <v>42</v>
      </c>
      <c r="C19" s="134" t="s">
        <v>67</v>
      </c>
      <c r="D19" s="134" t="s">
        <v>32</v>
      </c>
      <c r="E19" s="134" t="s">
        <v>76</v>
      </c>
      <c r="F19" s="134" t="s">
        <v>32</v>
      </c>
      <c r="G19" s="134" t="s">
        <v>76</v>
      </c>
      <c r="H19" s="66">
        <v>1</v>
      </c>
      <c r="I19" s="66">
        <v>118</v>
      </c>
      <c r="J19" s="67">
        <f t="shared" ref="J19" si="4">I19-K19</f>
        <v>108</v>
      </c>
      <c r="K19" s="17">
        <v>10</v>
      </c>
      <c r="L19" s="66">
        <v>2</v>
      </c>
      <c r="M19" s="66">
        <v>8</v>
      </c>
      <c r="N19" s="36">
        <v>0</v>
      </c>
      <c r="O19" s="37">
        <v>2</v>
      </c>
      <c r="P19" s="33">
        <v>8</v>
      </c>
      <c r="Q19" s="36">
        <v>1</v>
      </c>
      <c r="R19" s="37">
        <v>0</v>
      </c>
      <c r="S19" s="33">
        <v>0</v>
      </c>
      <c r="T19" s="34">
        <v>0</v>
      </c>
      <c r="U19" s="35">
        <v>0</v>
      </c>
      <c r="V19" s="33">
        <v>0</v>
      </c>
      <c r="W19" s="36">
        <v>0</v>
      </c>
      <c r="X19" s="3">
        <f t="shared" si="2"/>
        <v>315</v>
      </c>
      <c r="Y19" s="7"/>
    </row>
    <row r="20" spans="1:25">
      <c r="A20" s="25" t="s">
        <v>17</v>
      </c>
      <c r="B20" s="64" t="s">
        <v>18</v>
      </c>
      <c r="C20" s="64" t="s">
        <v>79</v>
      </c>
      <c r="D20" s="68" t="s">
        <v>33</v>
      </c>
      <c r="E20" s="68">
        <f>SUM(E21,E40)</f>
        <v>12</v>
      </c>
      <c r="F20" s="68" t="s">
        <v>33</v>
      </c>
      <c r="G20" s="136">
        <f>SUM(G21,G40)</f>
        <v>17</v>
      </c>
      <c r="H20" s="63"/>
      <c r="I20" s="63">
        <v>2762</v>
      </c>
      <c r="J20" s="64">
        <v>2442</v>
      </c>
      <c r="K20" s="15">
        <v>320</v>
      </c>
      <c r="L20" s="63">
        <v>195</v>
      </c>
      <c r="M20" s="63">
        <v>113</v>
      </c>
      <c r="N20" s="31">
        <v>7</v>
      </c>
      <c r="O20" s="32">
        <v>76</v>
      </c>
      <c r="P20" s="25">
        <v>44</v>
      </c>
      <c r="Q20" s="31">
        <v>9</v>
      </c>
      <c r="R20" s="32">
        <v>53</v>
      </c>
      <c r="S20" s="25">
        <v>30</v>
      </c>
      <c r="T20" s="26">
        <f t="shared" ref="T20" si="5">T21+T40</f>
        <v>10</v>
      </c>
      <c r="U20" s="30">
        <v>68</v>
      </c>
      <c r="V20" s="25">
        <v>35</v>
      </c>
      <c r="W20" s="31">
        <v>5</v>
      </c>
      <c r="X20" s="3">
        <f t="shared" si="2"/>
        <v>246</v>
      </c>
      <c r="Y20" s="7"/>
    </row>
    <row r="21" spans="1:25">
      <c r="A21" s="25" t="s">
        <v>19</v>
      </c>
      <c r="B21" s="64" t="s">
        <v>20</v>
      </c>
      <c r="C21" s="139">
        <f>COUNTIF(C22:G36,"З")</f>
        <v>0</v>
      </c>
      <c r="D21" s="68" t="s">
        <v>33</v>
      </c>
      <c r="E21" s="68">
        <f>COUNTIF(C22:G38,"ДЗ")</f>
        <v>8</v>
      </c>
      <c r="F21" s="68" t="s">
        <v>33</v>
      </c>
      <c r="G21" s="136">
        <f>COUNTIF(C22:G38,"Э")</f>
        <v>9</v>
      </c>
      <c r="H21" s="63"/>
      <c r="I21" s="63">
        <v>1866</v>
      </c>
      <c r="J21" s="64">
        <v>1614</v>
      </c>
      <c r="K21" s="15">
        <v>252</v>
      </c>
      <c r="L21" s="63">
        <f t="shared" ref="L21:W21" si="6">SUM(L22:L38)</f>
        <v>161</v>
      </c>
      <c r="M21" s="63">
        <v>79</v>
      </c>
      <c r="N21" s="31">
        <f t="shared" si="6"/>
        <v>6</v>
      </c>
      <c r="O21" s="32">
        <f t="shared" si="6"/>
        <v>54</v>
      </c>
      <c r="P21" s="25">
        <f t="shared" si="6"/>
        <v>18</v>
      </c>
      <c r="Q21" s="25">
        <f t="shared" si="6"/>
        <v>5</v>
      </c>
      <c r="R21" s="25">
        <v>49</v>
      </c>
      <c r="S21" s="25">
        <f t="shared" si="6"/>
        <v>22</v>
      </c>
      <c r="T21" s="25">
        <f t="shared" si="6"/>
        <v>9</v>
      </c>
      <c r="U21" s="25">
        <f t="shared" si="6"/>
        <v>68</v>
      </c>
      <c r="V21" s="25">
        <f t="shared" si="6"/>
        <v>35</v>
      </c>
      <c r="W21" s="25">
        <f t="shared" si="6"/>
        <v>5</v>
      </c>
      <c r="X21" s="3">
        <f t="shared" si="2"/>
        <v>10</v>
      </c>
      <c r="Y21" s="7"/>
    </row>
    <row r="22" spans="1:25">
      <c r="A22" s="33" t="s">
        <v>110</v>
      </c>
      <c r="B22" s="137" t="s">
        <v>54</v>
      </c>
      <c r="C22" s="134" t="s">
        <v>66</v>
      </c>
      <c r="D22" s="134" t="s">
        <v>32</v>
      </c>
      <c r="E22" s="134" t="s">
        <v>76</v>
      </c>
      <c r="F22" s="134" t="s">
        <v>32</v>
      </c>
      <c r="G22" s="134" t="s">
        <v>76</v>
      </c>
      <c r="H22" s="66">
        <v>1</v>
      </c>
      <c r="I22" s="66">
        <v>90</v>
      </c>
      <c r="J22" s="67">
        <f>I22-K22</f>
        <v>80</v>
      </c>
      <c r="K22" s="17">
        <v>10</v>
      </c>
      <c r="L22" s="66">
        <v>10</v>
      </c>
      <c r="M22" s="66">
        <v>0</v>
      </c>
      <c r="N22" s="36">
        <v>0</v>
      </c>
      <c r="O22" s="37">
        <v>10</v>
      </c>
      <c r="P22" s="33">
        <v>0</v>
      </c>
      <c r="Q22" s="36">
        <v>1</v>
      </c>
      <c r="R22" s="37">
        <v>0</v>
      </c>
      <c r="S22" s="33">
        <v>0</v>
      </c>
      <c r="T22" s="34">
        <v>0</v>
      </c>
      <c r="U22" s="35">
        <v>0</v>
      </c>
      <c r="V22" s="33">
        <v>0</v>
      </c>
      <c r="W22" s="36">
        <v>0</v>
      </c>
      <c r="X22" s="3">
        <f t="shared" si="2"/>
        <v>12</v>
      </c>
      <c r="Y22" s="7"/>
    </row>
    <row r="23" spans="1:25">
      <c r="A23" s="33" t="s">
        <v>111</v>
      </c>
      <c r="B23" s="137" t="s">
        <v>134</v>
      </c>
      <c r="C23" s="134" t="s">
        <v>66</v>
      </c>
      <c r="D23" s="134" t="s">
        <v>32</v>
      </c>
      <c r="E23" s="134" t="s">
        <v>76</v>
      </c>
      <c r="F23" s="134" t="s">
        <v>32</v>
      </c>
      <c r="G23" s="134" t="s">
        <v>76</v>
      </c>
      <c r="H23" s="66">
        <v>1</v>
      </c>
      <c r="I23" s="66">
        <v>105</v>
      </c>
      <c r="J23" s="67">
        <f t="shared" ref="J23:J36" si="7">I23-K23</f>
        <v>93</v>
      </c>
      <c r="K23" s="17">
        <v>12</v>
      </c>
      <c r="L23" s="66">
        <v>8</v>
      </c>
      <c r="M23" s="66">
        <v>4</v>
      </c>
      <c r="N23" s="36">
        <v>0</v>
      </c>
      <c r="O23" s="37">
        <v>8</v>
      </c>
      <c r="P23" s="33">
        <v>4</v>
      </c>
      <c r="Q23" s="36">
        <v>1</v>
      </c>
      <c r="R23" s="37">
        <v>0</v>
      </c>
      <c r="S23" s="33">
        <v>0</v>
      </c>
      <c r="T23" s="34">
        <v>0</v>
      </c>
      <c r="U23" s="35">
        <v>0</v>
      </c>
      <c r="V23" s="33">
        <v>0</v>
      </c>
      <c r="W23" s="36">
        <v>0</v>
      </c>
      <c r="X23" s="3">
        <f t="shared" si="2"/>
        <v>12</v>
      </c>
      <c r="Y23" s="7"/>
    </row>
    <row r="24" spans="1:25" s="14" customFormat="1">
      <c r="A24" s="33" t="s">
        <v>112</v>
      </c>
      <c r="B24" s="137" t="s">
        <v>55</v>
      </c>
      <c r="C24" s="134" t="s">
        <v>66</v>
      </c>
      <c r="D24" s="134" t="s">
        <v>32</v>
      </c>
      <c r="E24" s="134" t="s">
        <v>76</v>
      </c>
      <c r="F24" s="134" t="s">
        <v>32</v>
      </c>
      <c r="G24" s="134" t="s">
        <v>76</v>
      </c>
      <c r="H24" s="66">
        <v>1</v>
      </c>
      <c r="I24" s="66">
        <v>117</v>
      </c>
      <c r="J24" s="67">
        <f t="shared" si="7"/>
        <v>105</v>
      </c>
      <c r="K24" s="17">
        <v>12</v>
      </c>
      <c r="L24" s="66">
        <v>10</v>
      </c>
      <c r="M24" s="66">
        <v>2</v>
      </c>
      <c r="N24" s="36">
        <v>0</v>
      </c>
      <c r="O24" s="37">
        <v>10</v>
      </c>
      <c r="P24" s="33">
        <v>2</v>
      </c>
      <c r="Q24" s="36">
        <v>1</v>
      </c>
      <c r="R24" s="37">
        <v>0</v>
      </c>
      <c r="S24" s="33">
        <v>0</v>
      </c>
      <c r="T24" s="34">
        <v>0</v>
      </c>
      <c r="U24" s="35">
        <v>0</v>
      </c>
      <c r="V24" s="33">
        <v>0</v>
      </c>
      <c r="W24" s="36">
        <v>0</v>
      </c>
      <c r="X24" s="3">
        <f t="shared" si="2"/>
        <v>17</v>
      </c>
    </row>
    <row r="25" spans="1:25">
      <c r="A25" s="33" t="s">
        <v>113</v>
      </c>
      <c r="B25" s="137" t="s">
        <v>87</v>
      </c>
      <c r="C25" s="134" t="s">
        <v>76</v>
      </c>
      <c r="D25" s="134" t="s">
        <v>32</v>
      </c>
      <c r="E25" s="134" t="s">
        <v>76</v>
      </c>
      <c r="F25" s="134" t="s">
        <v>32</v>
      </c>
      <c r="G25" s="134" t="s">
        <v>66</v>
      </c>
      <c r="H25" s="66">
        <v>1</v>
      </c>
      <c r="I25" s="66">
        <v>72</v>
      </c>
      <c r="J25" s="67">
        <f t="shared" si="7"/>
        <v>55</v>
      </c>
      <c r="K25" s="17">
        <v>17</v>
      </c>
      <c r="L25" s="66">
        <v>12</v>
      </c>
      <c r="M25" s="66">
        <v>5</v>
      </c>
      <c r="N25" s="36">
        <v>0</v>
      </c>
      <c r="O25" s="37">
        <v>0</v>
      </c>
      <c r="P25" s="33">
        <v>0</v>
      </c>
      <c r="Q25" s="36">
        <v>0</v>
      </c>
      <c r="R25" s="37">
        <v>0</v>
      </c>
      <c r="S25" s="33">
        <v>0</v>
      </c>
      <c r="T25" s="34">
        <v>0</v>
      </c>
      <c r="U25" s="35">
        <v>12</v>
      </c>
      <c r="V25" s="33">
        <v>5</v>
      </c>
      <c r="W25" s="36">
        <v>0</v>
      </c>
      <c r="X25" s="3">
        <f t="shared" si="2"/>
        <v>12</v>
      </c>
      <c r="Y25" s="7"/>
    </row>
    <row r="26" spans="1:25">
      <c r="A26" s="33" t="s">
        <v>114</v>
      </c>
      <c r="B26" s="137" t="s">
        <v>56</v>
      </c>
      <c r="C26" s="134" t="s">
        <v>76</v>
      </c>
      <c r="D26" s="134" t="s">
        <v>32</v>
      </c>
      <c r="E26" s="134" t="s">
        <v>76</v>
      </c>
      <c r="F26" s="134" t="s">
        <v>32</v>
      </c>
      <c r="G26" s="134" t="s">
        <v>66</v>
      </c>
      <c r="H26" s="66">
        <v>1</v>
      </c>
      <c r="I26" s="66">
        <v>135</v>
      </c>
      <c r="J26" s="67">
        <f t="shared" si="7"/>
        <v>123</v>
      </c>
      <c r="K26" s="17">
        <v>12</v>
      </c>
      <c r="L26" s="66">
        <v>8</v>
      </c>
      <c r="M26" s="66">
        <v>4</v>
      </c>
      <c r="N26" s="36">
        <v>0</v>
      </c>
      <c r="O26" s="37">
        <v>0</v>
      </c>
      <c r="P26" s="33">
        <v>0</v>
      </c>
      <c r="Q26" s="36">
        <v>0</v>
      </c>
      <c r="R26" s="37">
        <v>0</v>
      </c>
      <c r="S26" s="33">
        <v>0</v>
      </c>
      <c r="T26" s="34">
        <v>0</v>
      </c>
      <c r="U26" s="35">
        <v>8</v>
      </c>
      <c r="V26" s="33">
        <v>4</v>
      </c>
      <c r="W26" s="36">
        <v>1</v>
      </c>
      <c r="X26" s="3">
        <f t="shared" si="2"/>
        <v>29</v>
      </c>
      <c r="Y26" s="7"/>
    </row>
    <row r="27" spans="1:25" s="14" customFormat="1">
      <c r="A27" s="33" t="s">
        <v>115</v>
      </c>
      <c r="B27" s="137" t="s">
        <v>57</v>
      </c>
      <c r="C27" s="134" t="s">
        <v>76</v>
      </c>
      <c r="D27" s="134" t="s">
        <v>32</v>
      </c>
      <c r="E27" s="134" t="s">
        <v>66</v>
      </c>
      <c r="F27" s="134" t="s">
        <v>32</v>
      </c>
      <c r="G27" s="134" t="s">
        <v>76</v>
      </c>
      <c r="H27" s="66"/>
      <c r="I27" s="66">
        <v>180</v>
      </c>
      <c r="J27" s="67">
        <f t="shared" si="7"/>
        <v>151</v>
      </c>
      <c r="K27" s="17">
        <v>29</v>
      </c>
      <c r="L27" s="66">
        <v>15</v>
      </c>
      <c r="M27" s="66">
        <v>8</v>
      </c>
      <c r="N27" s="155">
        <v>6</v>
      </c>
      <c r="O27" s="37">
        <v>0</v>
      </c>
      <c r="P27" s="33">
        <v>0</v>
      </c>
      <c r="Q27" s="36">
        <v>0</v>
      </c>
      <c r="R27" s="37">
        <v>15</v>
      </c>
      <c r="S27" s="33">
        <v>8</v>
      </c>
      <c r="T27" s="34">
        <v>6</v>
      </c>
      <c r="U27" s="35">
        <v>0</v>
      </c>
      <c r="V27" s="33">
        <v>0</v>
      </c>
      <c r="W27" s="36">
        <v>0</v>
      </c>
      <c r="X27" s="3">
        <f t="shared" si="2"/>
        <v>12</v>
      </c>
    </row>
    <row r="28" spans="1:25">
      <c r="A28" s="33" t="s">
        <v>116</v>
      </c>
      <c r="B28" s="138" t="s">
        <v>88</v>
      </c>
      <c r="C28" s="134" t="s">
        <v>76</v>
      </c>
      <c r="D28" s="134"/>
      <c r="E28" s="134" t="s">
        <v>66</v>
      </c>
      <c r="F28" s="134"/>
      <c r="G28" s="134" t="s">
        <v>76</v>
      </c>
      <c r="H28" s="66"/>
      <c r="I28" s="66">
        <v>48</v>
      </c>
      <c r="J28" s="67">
        <f t="shared" si="7"/>
        <v>36</v>
      </c>
      <c r="K28" s="17">
        <v>12</v>
      </c>
      <c r="L28" s="66">
        <v>8</v>
      </c>
      <c r="M28" s="66">
        <v>4</v>
      </c>
      <c r="N28" s="36">
        <v>0</v>
      </c>
      <c r="O28" s="37">
        <v>0</v>
      </c>
      <c r="P28" s="33">
        <v>0</v>
      </c>
      <c r="Q28" s="36">
        <v>0</v>
      </c>
      <c r="R28" s="37">
        <v>8</v>
      </c>
      <c r="S28" s="33">
        <v>4</v>
      </c>
      <c r="T28" s="34">
        <v>1</v>
      </c>
      <c r="U28" s="35">
        <v>0</v>
      </c>
      <c r="V28" s="33">
        <v>0</v>
      </c>
      <c r="W28" s="36">
        <v>0</v>
      </c>
      <c r="X28" s="3">
        <f t="shared" si="2"/>
        <v>14</v>
      </c>
      <c r="Y28" s="7"/>
    </row>
    <row r="29" spans="1:25" s="14" customFormat="1">
      <c r="A29" s="33" t="s">
        <v>117</v>
      </c>
      <c r="B29" s="138" t="s">
        <v>58</v>
      </c>
      <c r="C29" s="134" t="s">
        <v>76</v>
      </c>
      <c r="D29" s="134" t="s">
        <v>32</v>
      </c>
      <c r="E29" s="134" t="s">
        <v>67</v>
      </c>
      <c r="F29" s="134" t="s">
        <v>32</v>
      </c>
      <c r="G29" s="134" t="s">
        <v>76</v>
      </c>
      <c r="H29" s="66">
        <v>1</v>
      </c>
      <c r="I29" s="66">
        <v>77</v>
      </c>
      <c r="J29" s="67">
        <v>63</v>
      </c>
      <c r="K29" s="17">
        <v>14</v>
      </c>
      <c r="L29" s="66">
        <v>8</v>
      </c>
      <c r="M29" s="66">
        <v>6</v>
      </c>
      <c r="N29" s="36">
        <v>0</v>
      </c>
      <c r="O29" s="37">
        <v>0</v>
      </c>
      <c r="P29" s="33">
        <v>0</v>
      </c>
      <c r="Q29" s="36">
        <v>0</v>
      </c>
      <c r="R29" s="37">
        <v>8</v>
      </c>
      <c r="S29" s="33">
        <v>6</v>
      </c>
      <c r="T29" s="34">
        <v>1</v>
      </c>
      <c r="U29" s="35">
        <v>0</v>
      </c>
      <c r="V29" s="33">
        <v>0</v>
      </c>
      <c r="W29" s="36">
        <v>0</v>
      </c>
      <c r="X29" s="3">
        <f t="shared" si="2"/>
        <v>12</v>
      </c>
    </row>
    <row r="30" spans="1:25">
      <c r="A30" s="33" t="s">
        <v>118</v>
      </c>
      <c r="B30" s="138" t="s">
        <v>90</v>
      </c>
      <c r="C30" s="134" t="s">
        <v>76</v>
      </c>
      <c r="D30" s="134" t="s">
        <v>32</v>
      </c>
      <c r="E30" s="134" t="s">
        <v>76</v>
      </c>
      <c r="F30" s="134" t="s">
        <v>32</v>
      </c>
      <c r="G30" s="134" t="s">
        <v>67</v>
      </c>
      <c r="H30" s="66"/>
      <c r="I30" s="66">
        <v>48</v>
      </c>
      <c r="J30" s="67">
        <f t="shared" si="7"/>
        <v>36</v>
      </c>
      <c r="K30" s="17">
        <v>12</v>
      </c>
      <c r="L30" s="66">
        <v>10</v>
      </c>
      <c r="M30" s="66">
        <v>2</v>
      </c>
      <c r="N30" s="36">
        <v>0</v>
      </c>
      <c r="O30" s="37">
        <v>0</v>
      </c>
      <c r="P30" s="33">
        <v>0</v>
      </c>
      <c r="Q30" s="36">
        <v>0</v>
      </c>
      <c r="R30" s="37">
        <v>0</v>
      </c>
      <c r="S30" s="33">
        <v>0</v>
      </c>
      <c r="T30" s="34">
        <v>0</v>
      </c>
      <c r="U30" s="35">
        <v>10</v>
      </c>
      <c r="V30" s="33">
        <v>2</v>
      </c>
      <c r="W30" s="36">
        <v>1</v>
      </c>
      <c r="X30" s="3">
        <f t="shared" si="2"/>
        <v>13</v>
      </c>
      <c r="Y30" s="7"/>
    </row>
    <row r="31" spans="1:25" s="14" customFormat="1">
      <c r="A31" s="58" t="s">
        <v>119</v>
      </c>
      <c r="B31" s="138" t="s">
        <v>59</v>
      </c>
      <c r="C31" s="134" t="s">
        <v>76</v>
      </c>
      <c r="D31" s="134" t="s">
        <v>32</v>
      </c>
      <c r="E31" s="134" t="s">
        <v>76</v>
      </c>
      <c r="F31" s="134" t="s">
        <v>32</v>
      </c>
      <c r="G31" s="134" t="s">
        <v>67</v>
      </c>
      <c r="H31" s="66">
        <v>1</v>
      </c>
      <c r="I31" s="66">
        <v>76</v>
      </c>
      <c r="J31" s="67">
        <v>63</v>
      </c>
      <c r="K31" s="17">
        <v>13</v>
      </c>
      <c r="L31" s="66">
        <v>8</v>
      </c>
      <c r="M31" s="66">
        <v>5</v>
      </c>
      <c r="N31" s="36">
        <v>0</v>
      </c>
      <c r="O31" s="37">
        <v>0</v>
      </c>
      <c r="P31" s="33">
        <v>0</v>
      </c>
      <c r="Q31" s="36">
        <v>0</v>
      </c>
      <c r="R31" s="37">
        <v>0</v>
      </c>
      <c r="S31" s="33">
        <v>0</v>
      </c>
      <c r="T31" s="34">
        <v>0</v>
      </c>
      <c r="U31" s="35">
        <v>8</v>
      </c>
      <c r="V31" s="33">
        <v>5</v>
      </c>
      <c r="W31" s="36">
        <v>1</v>
      </c>
      <c r="X31" s="3">
        <f t="shared" si="2"/>
        <v>27</v>
      </c>
    </row>
    <row r="32" spans="1:25">
      <c r="A32" s="33" t="s">
        <v>120</v>
      </c>
      <c r="B32" s="138" t="s">
        <v>89</v>
      </c>
      <c r="C32" s="134" t="s">
        <v>76</v>
      </c>
      <c r="D32" s="134" t="s">
        <v>32</v>
      </c>
      <c r="E32" s="134" t="s">
        <v>76</v>
      </c>
      <c r="F32" s="134" t="s">
        <v>32</v>
      </c>
      <c r="G32" s="134" t="s">
        <v>67</v>
      </c>
      <c r="H32" s="66">
        <v>1</v>
      </c>
      <c r="I32" s="66">
        <v>158</v>
      </c>
      <c r="J32" s="67">
        <f t="shared" si="7"/>
        <v>131</v>
      </c>
      <c r="K32" s="17">
        <v>27</v>
      </c>
      <c r="L32" s="66">
        <v>15</v>
      </c>
      <c r="M32" s="66">
        <v>12</v>
      </c>
      <c r="N32" s="36">
        <v>0</v>
      </c>
      <c r="O32" s="37">
        <v>0</v>
      </c>
      <c r="P32" s="33">
        <v>0</v>
      </c>
      <c r="Q32" s="36">
        <v>0</v>
      </c>
      <c r="R32" s="37">
        <v>0</v>
      </c>
      <c r="S32" s="33">
        <v>0</v>
      </c>
      <c r="T32" s="34">
        <v>0</v>
      </c>
      <c r="U32" s="35">
        <v>15</v>
      </c>
      <c r="V32" s="33">
        <v>12</v>
      </c>
      <c r="W32" s="36">
        <v>1</v>
      </c>
      <c r="X32" s="3">
        <f t="shared" si="2"/>
        <v>22</v>
      </c>
      <c r="Y32" s="7"/>
    </row>
    <row r="33" spans="1:25">
      <c r="A33" s="33" t="s">
        <v>121</v>
      </c>
      <c r="B33" s="138" t="s">
        <v>60</v>
      </c>
      <c r="C33" s="134" t="s">
        <v>76</v>
      </c>
      <c r="D33" s="134" t="s">
        <v>32</v>
      </c>
      <c r="E33" s="134" t="s">
        <v>76</v>
      </c>
      <c r="F33" s="134" t="s">
        <v>32</v>
      </c>
      <c r="G33" s="134" t="s">
        <v>67</v>
      </c>
      <c r="H33" s="66">
        <v>1</v>
      </c>
      <c r="I33" s="66">
        <v>72</v>
      </c>
      <c r="J33" s="67">
        <v>50</v>
      </c>
      <c r="K33" s="17">
        <v>22</v>
      </c>
      <c r="L33" s="66">
        <v>15</v>
      </c>
      <c r="M33" s="66">
        <v>7</v>
      </c>
      <c r="N33" s="36">
        <v>0</v>
      </c>
      <c r="O33" s="37">
        <v>0</v>
      </c>
      <c r="P33" s="33">
        <v>0</v>
      </c>
      <c r="Q33" s="36">
        <v>0</v>
      </c>
      <c r="R33" s="37">
        <v>0</v>
      </c>
      <c r="S33" s="33">
        <v>0</v>
      </c>
      <c r="T33" s="34">
        <v>0</v>
      </c>
      <c r="U33" s="35">
        <v>15</v>
      </c>
      <c r="V33" s="33">
        <v>7</v>
      </c>
      <c r="W33" s="36">
        <v>1</v>
      </c>
      <c r="X33" s="3">
        <f t="shared" si="2"/>
        <v>12</v>
      </c>
      <c r="Y33" s="7"/>
    </row>
    <row r="34" spans="1:25" s="14" customFormat="1">
      <c r="A34" s="33" t="s">
        <v>122</v>
      </c>
      <c r="B34" s="138" t="s">
        <v>61</v>
      </c>
      <c r="C34" s="134" t="s">
        <v>66</v>
      </c>
      <c r="D34" s="134" t="s">
        <v>32</v>
      </c>
      <c r="E34" s="134" t="s">
        <v>76</v>
      </c>
      <c r="F34" s="134" t="s">
        <v>32</v>
      </c>
      <c r="G34" s="134" t="s">
        <v>76</v>
      </c>
      <c r="H34" s="66">
        <v>1</v>
      </c>
      <c r="I34" s="66">
        <v>90</v>
      </c>
      <c r="J34" s="67">
        <v>78</v>
      </c>
      <c r="K34" s="17">
        <v>12</v>
      </c>
      <c r="L34" s="66">
        <v>8</v>
      </c>
      <c r="M34" s="66">
        <v>4</v>
      </c>
      <c r="N34" s="36">
        <v>0</v>
      </c>
      <c r="O34" s="37">
        <v>8</v>
      </c>
      <c r="P34" s="33">
        <v>4</v>
      </c>
      <c r="Q34" s="36">
        <v>1</v>
      </c>
      <c r="R34" s="37">
        <v>0</v>
      </c>
      <c r="S34" s="33">
        <v>0</v>
      </c>
      <c r="T34" s="34">
        <v>0</v>
      </c>
      <c r="U34" s="35">
        <v>0</v>
      </c>
      <c r="V34" s="33">
        <v>0</v>
      </c>
      <c r="W34" s="36">
        <v>0</v>
      </c>
      <c r="X34" s="3">
        <f t="shared" si="2"/>
        <v>8</v>
      </c>
    </row>
    <row r="35" spans="1:25">
      <c r="A35" s="33" t="s">
        <v>109</v>
      </c>
      <c r="B35" s="138" t="s">
        <v>135</v>
      </c>
      <c r="C35" s="134" t="s">
        <v>67</v>
      </c>
      <c r="D35" s="134" t="s">
        <v>32</v>
      </c>
      <c r="E35" s="134" t="s">
        <v>76</v>
      </c>
      <c r="F35" s="134" t="s">
        <v>32</v>
      </c>
      <c r="G35" s="134" t="s">
        <v>76</v>
      </c>
      <c r="H35" s="66"/>
      <c r="I35" s="66">
        <v>102</v>
      </c>
      <c r="J35" s="67">
        <f t="shared" si="7"/>
        <v>94</v>
      </c>
      <c r="K35" s="17">
        <v>8</v>
      </c>
      <c r="L35" s="66">
        <v>2</v>
      </c>
      <c r="M35" s="66">
        <v>6</v>
      </c>
      <c r="N35" s="36">
        <v>0</v>
      </c>
      <c r="O35" s="37">
        <v>2</v>
      </c>
      <c r="P35" s="33">
        <v>6</v>
      </c>
      <c r="Q35" s="36">
        <v>1</v>
      </c>
      <c r="R35" s="37">
        <v>0</v>
      </c>
      <c r="S35" s="33">
        <v>0</v>
      </c>
      <c r="T35" s="34">
        <v>0</v>
      </c>
      <c r="U35" s="35">
        <v>0</v>
      </c>
      <c r="V35" s="33">
        <v>0</v>
      </c>
      <c r="W35" s="36">
        <v>0</v>
      </c>
      <c r="X35" s="3">
        <f t="shared" si="2"/>
        <v>8</v>
      </c>
      <c r="Y35" s="7"/>
    </row>
    <row r="36" spans="1:25" s="21" customFormat="1">
      <c r="A36" s="33" t="s">
        <v>108</v>
      </c>
      <c r="B36" s="138" t="s">
        <v>43</v>
      </c>
      <c r="C36" s="134" t="s">
        <v>67</v>
      </c>
      <c r="D36" s="134" t="s">
        <v>32</v>
      </c>
      <c r="E36" s="134" t="s">
        <v>76</v>
      </c>
      <c r="F36" s="134" t="s">
        <v>32</v>
      </c>
      <c r="G36" s="140" t="s">
        <v>80</v>
      </c>
      <c r="H36" s="141"/>
      <c r="I36" s="66">
        <v>111</v>
      </c>
      <c r="J36" s="67">
        <f t="shared" si="7"/>
        <v>103</v>
      </c>
      <c r="K36" s="17">
        <v>8</v>
      </c>
      <c r="L36" s="66">
        <v>6</v>
      </c>
      <c r="M36" s="66">
        <v>2</v>
      </c>
      <c r="N36" s="36">
        <v>0</v>
      </c>
      <c r="O36" s="37">
        <v>8</v>
      </c>
      <c r="P36" s="33">
        <v>2</v>
      </c>
      <c r="Q36" s="36">
        <v>0</v>
      </c>
      <c r="R36" s="37">
        <v>0</v>
      </c>
      <c r="S36" s="33">
        <v>0</v>
      </c>
      <c r="T36" s="34">
        <v>0</v>
      </c>
      <c r="U36" s="35">
        <v>0</v>
      </c>
      <c r="V36" s="33">
        <v>0</v>
      </c>
      <c r="W36" s="36">
        <v>0</v>
      </c>
      <c r="X36" s="3"/>
    </row>
    <row r="37" spans="1:25">
      <c r="A37" s="66" t="s">
        <v>107</v>
      </c>
      <c r="B37" s="142" t="s">
        <v>99</v>
      </c>
      <c r="C37" s="140" t="s">
        <v>80</v>
      </c>
      <c r="D37" s="134" t="s">
        <v>32</v>
      </c>
      <c r="E37" s="67" t="s">
        <v>66</v>
      </c>
      <c r="F37" s="134"/>
      <c r="G37" s="140" t="s">
        <v>80</v>
      </c>
      <c r="H37" s="141"/>
      <c r="I37" s="66">
        <v>168</v>
      </c>
      <c r="J37" s="67">
        <v>154</v>
      </c>
      <c r="K37" s="17">
        <v>14</v>
      </c>
      <c r="L37" s="66">
        <v>10</v>
      </c>
      <c r="M37" s="66">
        <v>4</v>
      </c>
      <c r="N37" s="36">
        <v>0</v>
      </c>
      <c r="O37" s="52">
        <v>0</v>
      </c>
      <c r="P37" s="33">
        <v>0</v>
      </c>
      <c r="Q37" s="36">
        <v>0</v>
      </c>
      <c r="R37" s="52">
        <v>10</v>
      </c>
      <c r="S37" s="33">
        <v>4</v>
      </c>
      <c r="T37" s="51">
        <v>1</v>
      </c>
      <c r="U37" s="35">
        <v>0</v>
      </c>
      <c r="V37" s="33">
        <v>0</v>
      </c>
      <c r="W37" s="36">
        <v>0</v>
      </c>
      <c r="X37" s="3">
        <f>SUM(L38:N38)</f>
        <v>10</v>
      </c>
      <c r="Y37" s="7"/>
    </row>
    <row r="38" spans="1:25">
      <c r="A38" s="66" t="s">
        <v>106</v>
      </c>
      <c r="B38" s="142" t="s">
        <v>95</v>
      </c>
      <c r="C38" s="67" t="s">
        <v>67</v>
      </c>
      <c r="D38" s="135" t="s">
        <v>32</v>
      </c>
      <c r="E38" s="135" t="s">
        <v>100</v>
      </c>
      <c r="F38" s="135" t="s">
        <v>32</v>
      </c>
      <c r="G38" s="65" t="s">
        <v>76</v>
      </c>
      <c r="H38" s="66">
        <v>1</v>
      </c>
      <c r="I38" s="66">
        <v>135</v>
      </c>
      <c r="J38" s="67">
        <v>125</v>
      </c>
      <c r="K38" s="17">
        <v>10</v>
      </c>
      <c r="L38" s="66">
        <v>8</v>
      </c>
      <c r="M38" s="66">
        <v>2</v>
      </c>
      <c r="N38" s="155">
        <v>0</v>
      </c>
      <c r="O38" s="37">
        <v>8</v>
      </c>
      <c r="P38" s="33">
        <v>0</v>
      </c>
      <c r="Q38" s="36">
        <v>0</v>
      </c>
      <c r="R38" s="37">
        <v>0</v>
      </c>
      <c r="S38" s="33">
        <v>0</v>
      </c>
      <c r="T38" s="34">
        <v>0</v>
      </c>
      <c r="U38" s="35">
        <v>0</v>
      </c>
      <c r="V38" s="33">
        <v>0</v>
      </c>
      <c r="W38" s="36">
        <v>0</v>
      </c>
      <c r="X38" s="3"/>
      <c r="Y38" s="7"/>
    </row>
    <row r="39" spans="1:25" s="24" customFormat="1">
      <c r="A39" s="66" t="s">
        <v>105</v>
      </c>
      <c r="B39" s="142" t="s">
        <v>102</v>
      </c>
      <c r="C39" s="65" t="s">
        <v>76</v>
      </c>
      <c r="D39" s="135" t="s">
        <v>32</v>
      </c>
      <c r="E39" s="135" t="s">
        <v>67</v>
      </c>
      <c r="F39" s="135" t="s">
        <v>32</v>
      </c>
      <c r="G39" s="65" t="s">
        <v>76</v>
      </c>
      <c r="H39" s="66">
        <v>1</v>
      </c>
      <c r="I39" s="66">
        <v>82</v>
      </c>
      <c r="J39" s="67">
        <v>74</v>
      </c>
      <c r="K39" s="17">
        <v>8</v>
      </c>
      <c r="L39" s="66">
        <v>6</v>
      </c>
      <c r="M39" s="66">
        <v>2</v>
      </c>
      <c r="N39" s="155">
        <v>0</v>
      </c>
      <c r="O39" s="54">
        <v>0</v>
      </c>
      <c r="P39" s="33">
        <v>0</v>
      </c>
      <c r="Q39" s="36">
        <v>0</v>
      </c>
      <c r="R39" s="54">
        <v>8</v>
      </c>
      <c r="S39" s="33">
        <v>0</v>
      </c>
      <c r="T39" s="53">
        <v>0</v>
      </c>
      <c r="U39" s="35">
        <v>0</v>
      </c>
      <c r="V39" s="33">
        <v>0</v>
      </c>
      <c r="W39" s="36">
        <v>0</v>
      </c>
      <c r="X39" s="3">
        <f>SUM(L40:N40)</f>
        <v>218</v>
      </c>
    </row>
    <row r="40" spans="1:25" s="24" customFormat="1">
      <c r="A40" s="63" t="s">
        <v>21</v>
      </c>
      <c r="B40" s="64" t="s">
        <v>22</v>
      </c>
      <c r="C40" s="139">
        <f>SUM(C41,C48)</f>
        <v>0</v>
      </c>
      <c r="D40" s="68" t="s">
        <v>33</v>
      </c>
      <c r="E40" s="68">
        <f>SUM(E41,E48)</f>
        <v>4</v>
      </c>
      <c r="F40" s="68" t="s">
        <v>33</v>
      </c>
      <c r="G40" s="136">
        <f>SUM(G41,G48)</f>
        <v>8</v>
      </c>
      <c r="H40" s="63"/>
      <c r="I40" s="63">
        <f t="shared" ref="I40:S40" si="8">I41+I48</f>
        <v>1281</v>
      </c>
      <c r="J40" s="64">
        <f t="shared" si="8"/>
        <v>927</v>
      </c>
      <c r="K40" s="15">
        <f t="shared" si="8"/>
        <v>450</v>
      </c>
      <c r="L40" s="63">
        <f t="shared" si="8"/>
        <v>114</v>
      </c>
      <c r="M40" s="63">
        <f t="shared" si="8"/>
        <v>64</v>
      </c>
      <c r="N40" s="16">
        <f t="shared" si="8"/>
        <v>40</v>
      </c>
      <c r="O40" s="32">
        <f t="shared" si="8"/>
        <v>30</v>
      </c>
      <c r="P40" s="25">
        <f t="shared" si="8"/>
        <v>24</v>
      </c>
      <c r="Q40" s="31">
        <f t="shared" si="8"/>
        <v>0</v>
      </c>
      <c r="R40" s="32">
        <f t="shared" si="8"/>
        <v>52</v>
      </c>
      <c r="S40" s="25">
        <f t="shared" si="8"/>
        <v>28</v>
      </c>
      <c r="T40" s="26">
        <v>1</v>
      </c>
      <c r="U40" s="30">
        <f>U41+U48</f>
        <v>76</v>
      </c>
      <c r="V40" s="25">
        <f>V41+V48</f>
        <v>64</v>
      </c>
      <c r="W40" s="31">
        <f>W41+W48</f>
        <v>12</v>
      </c>
      <c r="X40" s="3">
        <f>SUM(L41:N41)</f>
        <v>134</v>
      </c>
    </row>
    <row r="41" spans="1:25" s="24" customFormat="1" ht="31.5">
      <c r="A41" s="66" t="s">
        <v>23</v>
      </c>
      <c r="B41" s="154" t="s">
        <v>63</v>
      </c>
      <c r="C41" s="139">
        <f>COUNTIF(C45:G47,"З")</f>
        <v>0</v>
      </c>
      <c r="D41" s="68" t="s">
        <v>33</v>
      </c>
      <c r="E41" s="68">
        <f>COUNTIF(C43:G47,"ДЗ")</f>
        <v>2</v>
      </c>
      <c r="F41" s="68" t="s">
        <v>33</v>
      </c>
      <c r="G41" s="136">
        <f>COUNTIF(C43:G47,"Э")+1</f>
        <v>3</v>
      </c>
      <c r="H41" s="63"/>
      <c r="I41" s="66">
        <v>705</v>
      </c>
      <c r="J41" s="67">
        <f>J43+J46</f>
        <v>427</v>
      </c>
      <c r="K41" s="17">
        <v>374</v>
      </c>
      <c r="L41" s="66">
        <f>L42+'9кл.4года'!L45</f>
        <v>82</v>
      </c>
      <c r="M41" s="66">
        <f>M42+'9кл.4года'!M45</f>
        <v>32</v>
      </c>
      <c r="N41" s="155">
        <v>20</v>
      </c>
      <c r="O41" s="37">
        <f>O42+O45</f>
        <v>30</v>
      </c>
      <c r="P41" s="33">
        <f>P42+P45</f>
        <v>24</v>
      </c>
      <c r="Q41" s="36">
        <f>Q42+Q45</f>
        <v>0</v>
      </c>
      <c r="R41" s="37">
        <f>R42+R45</f>
        <v>52</v>
      </c>
      <c r="S41" s="33">
        <f>S42+S45</f>
        <v>28</v>
      </c>
      <c r="T41" s="34">
        <v>2</v>
      </c>
      <c r="U41" s="35">
        <f>U42+U45</f>
        <v>0</v>
      </c>
      <c r="V41" s="33">
        <f>V42+V45</f>
        <v>0</v>
      </c>
      <c r="W41" s="36">
        <f>W42+W45</f>
        <v>0</v>
      </c>
      <c r="X41" s="3"/>
    </row>
    <row r="42" spans="1:25" ht="31.5">
      <c r="A42" s="66" t="s">
        <v>96</v>
      </c>
      <c r="B42" s="133" t="s">
        <v>64</v>
      </c>
      <c r="C42" s="143"/>
      <c r="D42" s="143"/>
      <c r="E42" s="143"/>
      <c r="F42" s="143"/>
      <c r="G42" s="143"/>
      <c r="H42" s="66"/>
      <c r="I42" s="66">
        <v>441</v>
      </c>
      <c r="J42" s="67">
        <v>387</v>
      </c>
      <c r="K42" s="17">
        <f>K43</f>
        <v>54</v>
      </c>
      <c r="L42" s="66">
        <f t="shared" ref="L42:W42" si="9">L43</f>
        <v>30</v>
      </c>
      <c r="M42" s="66">
        <f t="shared" si="9"/>
        <v>4</v>
      </c>
      <c r="N42" s="155">
        <f t="shared" si="9"/>
        <v>20</v>
      </c>
      <c r="O42" s="37">
        <f t="shared" si="9"/>
        <v>30</v>
      </c>
      <c r="P42" s="33">
        <f t="shared" si="9"/>
        <v>24</v>
      </c>
      <c r="Q42" s="36">
        <f t="shared" si="9"/>
        <v>0</v>
      </c>
      <c r="R42" s="37">
        <f t="shared" si="9"/>
        <v>0</v>
      </c>
      <c r="S42" s="33">
        <f t="shared" si="9"/>
        <v>0</v>
      </c>
      <c r="T42" s="34">
        <f t="shared" si="9"/>
        <v>0</v>
      </c>
      <c r="U42" s="35">
        <f t="shared" si="9"/>
        <v>0</v>
      </c>
      <c r="V42" s="33">
        <f t="shared" si="9"/>
        <v>0</v>
      </c>
      <c r="W42" s="36">
        <f t="shared" si="9"/>
        <v>0</v>
      </c>
      <c r="X42" s="3"/>
      <c r="Y42" s="7"/>
    </row>
    <row r="43" spans="1:25">
      <c r="A43" s="66" t="s">
        <v>86</v>
      </c>
      <c r="B43" s="133" t="s">
        <v>62</v>
      </c>
      <c r="C43" s="134" t="s">
        <v>66</v>
      </c>
      <c r="D43" s="135" t="s">
        <v>32</v>
      </c>
      <c r="E43" s="135" t="s">
        <v>76</v>
      </c>
      <c r="F43" s="135" t="s">
        <v>32</v>
      </c>
      <c r="G43" s="140" t="s">
        <v>80</v>
      </c>
      <c r="H43" s="141"/>
      <c r="I43" s="66">
        <v>441</v>
      </c>
      <c r="J43" s="67">
        <v>387</v>
      </c>
      <c r="K43" s="17">
        <v>54</v>
      </c>
      <c r="L43" s="66">
        <v>30</v>
      </c>
      <c r="M43" s="66">
        <v>4</v>
      </c>
      <c r="N43" s="155">
        <v>20</v>
      </c>
      <c r="O43" s="37">
        <v>30</v>
      </c>
      <c r="P43" s="33">
        <v>24</v>
      </c>
      <c r="Q43" s="36">
        <v>0</v>
      </c>
      <c r="R43" s="37">
        <v>0</v>
      </c>
      <c r="S43" s="33">
        <v>0</v>
      </c>
      <c r="T43" s="34">
        <v>0</v>
      </c>
      <c r="U43" s="35">
        <v>0</v>
      </c>
      <c r="V43" s="33">
        <v>0</v>
      </c>
      <c r="W43" s="36">
        <v>0</v>
      </c>
      <c r="X43" s="3"/>
      <c r="Y43" s="7"/>
    </row>
    <row r="44" spans="1:25" ht="15.75" customHeight="1">
      <c r="A44" s="66" t="s">
        <v>74</v>
      </c>
      <c r="B44" s="144" t="s">
        <v>97</v>
      </c>
      <c r="C44" s="67" t="s">
        <v>67</v>
      </c>
      <c r="D44" s="135" t="s">
        <v>32</v>
      </c>
      <c r="E44" s="135" t="s">
        <v>76</v>
      </c>
      <c r="F44" s="135" t="s">
        <v>32</v>
      </c>
      <c r="G44" s="145" t="s">
        <v>80</v>
      </c>
      <c r="H44" s="141"/>
      <c r="I44" s="66">
        <v>0</v>
      </c>
      <c r="J44" s="67">
        <v>36</v>
      </c>
      <c r="K44" s="17">
        <v>0</v>
      </c>
      <c r="L44" s="66">
        <v>0</v>
      </c>
      <c r="M44" s="66">
        <v>0</v>
      </c>
      <c r="N44" s="155">
        <v>0</v>
      </c>
      <c r="O44" s="37">
        <v>0</v>
      </c>
      <c r="P44" s="33">
        <v>36</v>
      </c>
      <c r="Q44" s="36">
        <v>0</v>
      </c>
      <c r="R44" s="37">
        <v>0</v>
      </c>
      <c r="S44" s="33">
        <v>0</v>
      </c>
      <c r="T44" s="34">
        <v>0</v>
      </c>
      <c r="U44" s="35">
        <v>0</v>
      </c>
      <c r="V44" s="33">
        <v>0</v>
      </c>
      <c r="W44" s="36">
        <v>0</v>
      </c>
      <c r="X44" s="3">
        <f>SUM(L42:N42)</f>
        <v>54</v>
      </c>
      <c r="Y44" s="7"/>
    </row>
    <row r="45" spans="1:25" ht="31.5">
      <c r="A45" s="66" t="s">
        <v>73</v>
      </c>
      <c r="B45" s="133" t="s">
        <v>65</v>
      </c>
      <c r="C45" s="146"/>
      <c r="D45" s="146"/>
      <c r="E45" s="146"/>
      <c r="F45" s="146"/>
      <c r="G45" s="146"/>
      <c r="H45" s="66"/>
      <c r="I45" s="66">
        <f>I46</f>
        <v>120</v>
      </c>
      <c r="J45" s="67">
        <f t="shared" ref="J45" si="10">I45-K45</f>
        <v>40</v>
      </c>
      <c r="K45" s="17">
        <v>80</v>
      </c>
      <c r="L45" s="66">
        <f>L46</f>
        <v>52</v>
      </c>
      <c r="M45" s="66">
        <f>M46</f>
        <v>28</v>
      </c>
      <c r="N45" s="155">
        <f>N46</f>
        <v>0</v>
      </c>
      <c r="O45" s="37">
        <f>O46</f>
        <v>0</v>
      </c>
      <c r="P45" s="33">
        <f t="shared" ref="P45:W45" si="11">P46</f>
        <v>0</v>
      </c>
      <c r="Q45" s="36">
        <f t="shared" si="11"/>
        <v>0</v>
      </c>
      <c r="R45" s="37">
        <f t="shared" si="11"/>
        <v>52</v>
      </c>
      <c r="S45" s="33">
        <f t="shared" si="11"/>
        <v>28</v>
      </c>
      <c r="T45" s="34">
        <f t="shared" si="11"/>
        <v>0</v>
      </c>
      <c r="U45" s="35">
        <f t="shared" si="11"/>
        <v>0</v>
      </c>
      <c r="V45" s="33">
        <f t="shared" si="11"/>
        <v>0</v>
      </c>
      <c r="W45" s="36">
        <f t="shared" si="11"/>
        <v>0</v>
      </c>
      <c r="X45" s="3">
        <f>SUM(L43:N43)</f>
        <v>54</v>
      </c>
      <c r="Y45" s="7"/>
    </row>
    <row r="46" spans="1:25">
      <c r="A46" s="5" t="s">
        <v>85</v>
      </c>
      <c r="B46" s="147" t="s">
        <v>78</v>
      </c>
      <c r="C46" s="67" t="s">
        <v>76</v>
      </c>
      <c r="D46" s="135" t="s">
        <v>32</v>
      </c>
      <c r="E46" s="135" t="s">
        <v>66</v>
      </c>
      <c r="F46" s="135" t="s">
        <v>32</v>
      </c>
      <c r="G46" s="65" t="s">
        <v>76</v>
      </c>
      <c r="H46" s="66">
        <v>1</v>
      </c>
      <c r="I46" s="66">
        <v>120</v>
      </c>
      <c r="J46" s="67">
        <v>40</v>
      </c>
      <c r="K46" s="17">
        <v>80</v>
      </c>
      <c r="L46" s="66">
        <v>52</v>
      </c>
      <c r="M46" s="66">
        <v>28</v>
      </c>
      <c r="N46" s="155">
        <v>0</v>
      </c>
      <c r="O46" s="37">
        <v>0</v>
      </c>
      <c r="P46" s="33">
        <v>0</v>
      </c>
      <c r="Q46" s="36">
        <v>0</v>
      </c>
      <c r="R46" s="37">
        <v>52</v>
      </c>
      <c r="S46" s="33">
        <v>28</v>
      </c>
      <c r="T46" s="34">
        <v>0</v>
      </c>
      <c r="U46" s="35">
        <v>0</v>
      </c>
      <c r="V46" s="33">
        <v>0</v>
      </c>
      <c r="W46" s="36">
        <v>0</v>
      </c>
      <c r="X46" s="3"/>
      <c r="Y46" s="7"/>
    </row>
    <row r="47" spans="1:25" ht="31.5">
      <c r="A47" s="66" t="s">
        <v>45</v>
      </c>
      <c r="B47" s="144" t="s">
        <v>75</v>
      </c>
      <c r="C47" s="67" t="s">
        <v>76</v>
      </c>
      <c r="D47" s="135" t="s">
        <v>32</v>
      </c>
      <c r="E47" s="135" t="s">
        <v>67</v>
      </c>
      <c r="F47" s="135" t="s">
        <v>32</v>
      </c>
      <c r="G47" s="65" t="s">
        <v>76</v>
      </c>
      <c r="H47" s="66"/>
      <c r="I47" s="66">
        <v>0</v>
      </c>
      <c r="J47" s="67">
        <v>0</v>
      </c>
      <c r="K47" s="17">
        <v>36</v>
      </c>
      <c r="L47" s="66">
        <v>0</v>
      </c>
      <c r="M47" s="66">
        <v>0</v>
      </c>
      <c r="N47" s="155">
        <v>0</v>
      </c>
      <c r="O47" s="37">
        <v>0</v>
      </c>
      <c r="P47" s="33">
        <v>0</v>
      </c>
      <c r="Q47" s="36">
        <v>0</v>
      </c>
      <c r="R47" s="37">
        <v>0</v>
      </c>
      <c r="S47" s="33">
        <v>36</v>
      </c>
      <c r="T47" s="34">
        <v>0</v>
      </c>
      <c r="U47" s="35">
        <v>0</v>
      </c>
      <c r="V47" s="33">
        <v>0</v>
      </c>
      <c r="W47" s="36">
        <v>0</v>
      </c>
      <c r="X47" s="3">
        <f t="shared" ref="X47:X52" si="12">SUM(L48:N48)</f>
        <v>84</v>
      </c>
      <c r="Y47" s="7"/>
    </row>
    <row r="48" spans="1:25" ht="35.25" customHeight="1">
      <c r="A48" s="66" t="s">
        <v>38</v>
      </c>
      <c r="B48" s="153" t="s">
        <v>138</v>
      </c>
      <c r="C48" s="148" t="s">
        <v>76</v>
      </c>
      <c r="D48" s="149" t="s">
        <v>33</v>
      </c>
      <c r="E48" s="149">
        <f>COUNTIF(C49:G54,"ДЗ")</f>
        <v>2</v>
      </c>
      <c r="F48" s="149" t="s">
        <v>33</v>
      </c>
      <c r="G48" s="150">
        <f>COUNTIF(C49:G54,"Э")+1</f>
        <v>5</v>
      </c>
      <c r="H48" s="63"/>
      <c r="I48" s="66">
        <v>576</v>
      </c>
      <c r="J48" s="67">
        <v>500</v>
      </c>
      <c r="K48" s="17">
        <v>76</v>
      </c>
      <c r="L48" s="66">
        <v>32</v>
      </c>
      <c r="M48" s="66">
        <v>32</v>
      </c>
      <c r="N48" s="155">
        <v>20</v>
      </c>
      <c r="O48" s="37">
        <f t="shared" ref="O48:T48" si="13">O49+O53</f>
        <v>0</v>
      </c>
      <c r="P48" s="33">
        <f t="shared" si="13"/>
        <v>0</v>
      </c>
      <c r="Q48" s="36">
        <f t="shared" si="13"/>
        <v>0</v>
      </c>
      <c r="R48" s="37">
        <f t="shared" si="13"/>
        <v>0</v>
      </c>
      <c r="S48" s="33">
        <f t="shared" si="13"/>
        <v>0</v>
      </c>
      <c r="T48" s="34">
        <f t="shared" si="13"/>
        <v>0</v>
      </c>
      <c r="U48" s="35">
        <v>76</v>
      </c>
      <c r="V48" s="33">
        <v>64</v>
      </c>
      <c r="W48" s="36">
        <v>12</v>
      </c>
      <c r="X48" s="3">
        <f t="shared" si="12"/>
        <v>32</v>
      </c>
      <c r="Y48" s="7"/>
    </row>
    <row r="49" spans="1:26" ht="37.5" customHeight="1">
      <c r="A49" s="5" t="s">
        <v>124</v>
      </c>
      <c r="B49" s="133" t="s">
        <v>70</v>
      </c>
      <c r="C49" s="67" t="s">
        <v>76</v>
      </c>
      <c r="D49" s="135" t="s">
        <v>32</v>
      </c>
      <c r="E49" s="151" t="s">
        <v>80</v>
      </c>
      <c r="F49" s="135" t="s">
        <v>32</v>
      </c>
      <c r="G49" s="135" t="s">
        <v>66</v>
      </c>
      <c r="H49" s="66"/>
      <c r="I49" s="66">
        <v>242</v>
      </c>
      <c r="J49" s="67">
        <v>210</v>
      </c>
      <c r="K49" s="17">
        <v>32</v>
      </c>
      <c r="L49" s="66">
        <v>20</v>
      </c>
      <c r="M49" s="66">
        <v>12</v>
      </c>
      <c r="N49" s="36">
        <v>0</v>
      </c>
      <c r="O49" s="37">
        <v>0</v>
      </c>
      <c r="P49" s="33">
        <v>0</v>
      </c>
      <c r="Q49" s="36">
        <v>0</v>
      </c>
      <c r="R49" s="37">
        <v>0</v>
      </c>
      <c r="S49" s="33">
        <v>0</v>
      </c>
      <c r="T49" s="34">
        <v>0</v>
      </c>
      <c r="U49" s="35">
        <v>20</v>
      </c>
      <c r="V49" s="33">
        <v>12</v>
      </c>
      <c r="W49" s="36">
        <v>0</v>
      </c>
      <c r="X49" s="3">
        <f t="shared" si="12"/>
        <v>32</v>
      </c>
      <c r="Y49" s="7"/>
    </row>
    <row r="50" spans="1:26" s="55" customFormat="1" ht="37.5" customHeight="1">
      <c r="A50" s="66" t="s">
        <v>39</v>
      </c>
      <c r="B50" s="147" t="s">
        <v>126</v>
      </c>
      <c r="C50" s="67" t="s">
        <v>76</v>
      </c>
      <c r="D50" s="135" t="s">
        <v>32</v>
      </c>
      <c r="E50" s="151" t="s">
        <v>80</v>
      </c>
      <c r="F50" s="135" t="s">
        <v>32</v>
      </c>
      <c r="G50" s="135" t="s">
        <v>66</v>
      </c>
      <c r="H50" s="66">
        <v>1</v>
      </c>
      <c r="I50" s="66">
        <v>242</v>
      </c>
      <c r="J50" s="67">
        <v>210</v>
      </c>
      <c r="K50" s="17">
        <v>32</v>
      </c>
      <c r="L50" s="66">
        <v>20</v>
      </c>
      <c r="M50" s="66">
        <v>12</v>
      </c>
      <c r="N50" s="36">
        <v>0</v>
      </c>
      <c r="O50" s="37">
        <v>0</v>
      </c>
      <c r="P50" s="33">
        <v>0</v>
      </c>
      <c r="Q50" s="36">
        <v>0</v>
      </c>
      <c r="R50" s="37">
        <v>0</v>
      </c>
      <c r="S50" s="33">
        <v>0</v>
      </c>
      <c r="T50" s="34">
        <v>0</v>
      </c>
      <c r="U50" s="35">
        <v>20</v>
      </c>
      <c r="V50" s="33">
        <v>12</v>
      </c>
      <c r="W50" s="36">
        <v>0</v>
      </c>
      <c r="X50" s="3"/>
    </row>
    <row r="51" spans="1:26" s="55" customFormat="1" ht="37.5" customHeight="1">
      <c r="A51" s="66" t="s">
        <v>125</v>
      </c>
      <c r="B51" s="147" t="s">
        <v>123</v>
      </c>
      <c r="C51" s="67" t="s">
        <v>76</v>
      </c>
      <c r="D51" s="135" t="s">
        <v>32</v>
      </c>
      <c r="E51" s="151" t="s">
        <v>80</v>
      </c>
      <c r="F51" s="135" t="s">
        <v>32</v>
      </c>
      <c r="G51" s="135" t="s">
        <v>66</v>
      </c>
      <c r="H51" s="66"/>
      <c r="I51" s="66">
        <v>334</v>
      </c>
      <c r="J51" s="67">
        <v>267</v>
      </c>
      <c r="K51" s="17">
        <v>67</v>
      </c>
      <c r="L51" s="66">
        <v>21</v>
      </c>
      <c r="M51" s="66">
        <v>10</v>
      </c>
      <c r="N51" s="36">
        <v>20</v>
      </c>
      <c r="O51" s="57">
        <v>0</v>
      </c>
      <c r="P51" s="33">
        <v>0</v>
      </c>
      <c r="Q51" s="36">
        <v>0</v>
      </c>
      <c r="R51" s="57">
        <v>0</v>
      </c>
      <c r="S51" s="33">
        <v>0</v>
      </c>
      <c r="T51" s="56">
        <v>0</v>
      </c>
      <c r="U51" s="35">
        <v>16</v>
      </c>
      <c r="V51" s="33">
        <v>10</v>
      </c>
      <c r="W51" s="36">
        <v>20</v>
      </c>
      <c r="X51" s="3"/>
    </row>
    <row r="52" spans="1:26" ht="35.25" customHeight="1">
      <c r="A52" s="66" t="s">
        <v>127</v>
      </c>
      <c r="B52" s="147" t="s">
        <v>123</v>
      </c>
      <c r="C52" s="67" t="s">
        <v>76</v>
      </c>
      <c r="D52" s="135" t="s">
        <v>32</v>
      </c>
      <c r="E52" s="151" t="s">
        <v>80</v>
      </c>
      <c r="F52" s="135" t="s">
        <v>32</v>
      </c>
      <c r="G52" s="135" t="s">
        <v>66</v>
      </c>
      <c r="H52" s="66"/>
      <c r="I52" s="66">
        <v>334</v>
      </c>
      <c r="J52" s="67">
        <v>267</v>
      </c>
      <c r="K52" s="17">
        <v>67</v>
      </c>
      <c r="L52" s="66">
        <v>21</v>
      </c>
      <c r="M52" s="66">
        <v>10</v>
      </c>
      <c r="N52" s="36">
        <v>20</v>
      </c>
      <c r="O52" s="57">
        <v>0</v>
      </c>
      <c r="P52" s="33">
        <v>0</v>
      </c>
      <c r="Q52" s="36">
        <v>0</v>
      </c>
      <c r="R52" s="57">
        <v>0</v>
      </c>
      <c r="S52" s="33">
        <v>0</v>
      </c>
      <c r="T52" s="56">
        <v>0</v>
      </c>
      <c r="U52" s="35">
        <v>16</v>
      </c>
      <c r="V52" s="33">
        <v>10</v>
      </c>
      <c r="W52" s="36">
        <v>20</v>
      </c>
      <c r="X52" s="3">
        <f t="shared" si="12"/>
        <v>0</v>
      </c>
      <c r="Y52" s="7"/>
    </row>
    <row r="53" spans="1:26" ht="47.25">
      <c r="A53" s="66" t="s">
        <v>46</v>
      </c>
      <c r="B53" s="144" t="s">
        <v>104</v>
      </c>
      <c r="C53" s="152" t="s">
        <v>76</v>
      </c>
      <c r="D53" s="134" t="s">
        <v>32</v>
      </c>
      <c r="E53" s="140" t="s">
        <v>80</v>
      </c>
      <c r="F53" s="134" t="s">
        <v>32</v>
      </c>
      <c r="G53" s="134" t="s">
        <v>67</v>
      </c>
      <c r="H53" s="17">
        <v>0</v>
      </c>
      <c r="I53" s="17">
        <v>0</v>
      </c>
      <c r="J53" s="17">
        <v>0</v>
      </c>
      <c r="K53" s="17">
        <v>36</v>
      </c>
      <c r="L53" s="66">
        <v>0</v>
      </c>
      <c r="M53" s="66">
        <v>0</v>
      </c>
      <c r="N53" s="36">
        <v>0</v>
      </c>
      <c r="O53" s="37">
        <v>0</v>
      </c>
      <c r="P53" s="33">
        <v>0</v>
      </c>
      <c r="Q53" s="36">
        <v>0</v>
      </c>
      <c r="R53" s="37">
        <v>0</v>
      </c>
      <c r="S53" s="33">
        <v>0</v>
      </c>
      <c r="T53" s="34">
        <v>0</v>
      </c>
      <c r="U53" s="35">
        <v>0</v>
      </c>
      <c r="V53" s="33">
        <v>0</v>
      </c>
      <c r="W53" s="36">
        <v>0</v>
      </c>
      <c r="X53" s="3">
        <f>SUM(L54:N54)</f>
        <v>0</v>
      </c>
      <c r="Y53" s="7"/>
    </row>
    <row r="54" spans="1:26">
      <c r="A54" s="33" t="s">
        <v>24</v>
      </c>
      <c r="B54" s="144" t="s">
        <v>97</v>
      </c>
      <c r="C54" s="152" t="s">
        <v>76</v>
      </c>
      <c r="D54" s="134" t="s">
        <v>32</v>
      </c>
      <c r="E54" s="140" t="s">
        <v>80</v>
      </c>
      <c r="F54" s="134" t="s">
        <v>32</v>
      </c>
      <c r="G54" s="134" t="s">
        <v>67</v>
      </c>
      <c r="H54" s="66"/>
      <c r="I54" s="66">
        <v>0</v>
      </c>
      <c r="J54" s="67">
        <v>108</v>
      </c>
      <c r="K54" s="17">
        <v>0</v>
      </c>
      <c r="L54" s="66">
        <v>0</v>
      </c>
      <c r="M54" s="66">
        <v>0</v>
      </c>
      <c r="N54" s="36">
        <v>0</v>
      </c>
      <c r="O54" s="37">
        <v>0</v>
      </c>
      <c r="P54" s="33">
        <v>0</v>
      </c>
      <c r="Q54" s="36">
        <v>0</v>
      </c>
      <c r="R54" s="37">
        <v>0</v>
      </c>
      <c r="S54" s="33">
        <v>0</v>
      </c>
      <c r="T54" s="34">
        <v>0</v>
      </c>
      <c r="U54" s="35">
        <v>0</v>
      </c>
      <c r="V54" s="33">
        <v>0</v>
      </c>
      <c r="W54" s="36">
        <v>0</v>
      </c>
      <c r="X54" s="3">
        <f>SUM(R55:U55)</f>
        <v>317</v>
      </c>
      <c r="Y54" s="7" t="s">
        <v>33</v>
      </c>
      <c r="Z54" s="7" t="e">
        <f>#REF!</f>
        <v>#REF!</v>
      </c>
    </row>
    <row r="55" spans="1:26" ht="15.75" customHeight="1">
      <c r="A55" s="82" t="s">
        <v>25</v>
      </c>
      <c r="B55" s="76"/>
      <c r="C55" s="27">
        <v>2</v>
      </c>
      <c r="D55" s="28" t="s">
        <v>33</v>
      </c>
      <c r="E55" s="28">
        <f>SUM(E9,E17,E20)</f>
        <v>21</v>
      </c>
      <c r="F55" s="28" t="s">
        <v>33</v>
      </c>
      <c r="G55" s="29">
        <f>SUM(G9,G17,G20)</f>
        <v>17</v>
      </c>
      <c r="H55" s="25"/>
      <c r="I55" s="25">
        <f t="shared" ref="I55:N55" si="14">I20+I17+I9</f>
        <v>3874</v>
      </c>
      <c r="J55" s="26">
        <f t="shared" si="14"/>
        <v>3462</v>
      </c>
      <c r="K55" s="30">
        <f t="shared" si="14"/>
        <v>412</v>
      </c>
      <c r="L55" s="25">
        <f t="shared" si="14"/>
        <v>237</v>
      </c>
      <c r="M55" s="25">
        <f t="shared" si="14"/>
        <v>163</v>
      </c>
      <c r="N55" s="31">
        <f t="shared" si="14"/>
        <v>7</v>
      </c>
      <c r="O55" s="75">
        <f>SUM(O10:P16,O18:P19,O22:P38,O46:P46,O43:P43,O50:P50)</f>
        <v>174</v>
      </c>
      <c r="P55" s="76"/>
      <c r="Q55" s="31">
        <v>9</v>
      </c>
      <c r="R55" s="75">
        <f>SUM(R10:S16,R18:S19,R22:S38,R46:S46,R43:S43,R50:S50)</f>
        <v>179</v>
      </c>
      <c r="S55" s="76"/>
      <c r="T55" s="26">
        <v>3</v>
      </c>
      <c r="U55" s="77">
        <f>SUM(U10:V16,U18:V19,U22:V38,U46:V46,U43:V43,U50,V50)</f>
        <v>135</v>
      </c>
      <c r="V55" s="76"/>
      <c r="W55" s="31">
        <v>5</v>
      </c>
      <c r="X55" s="3">
        <f>SUM(M59:V59)</f>
        <v>36</v>
      </c>
    </row>
    <row r="56" spans="1:26" ht="15.75" customHeight="1">
      <c r="A56" s="63" t="s">
        <v>26</v>
      </c>
      <c r="B56" s="63" t="s">
        <v>98</v>
      </c>
      <c r="C56" s="82"/>
      <c r="D56" s="75"/>
      <c r="E56" s="75"/>
      <c r="F56" s="75"/>
      <c r="G56" s="75"/>
      <c r="H56" s="25"/>
      <c r="I56" s="33"/>
      <c r="J56" s="34"/>
      <c r="K56" s="35"/>
      <c r="L56" s="33"/>
      <c r="M56" s="33"/>
      <c r="N56" s="31"/>
      <c r="O56" s="32"/>
      <c r="P56" s="25"/>
      <c r="Q56" s="31"/>
      <c r="R56" s="32"/>
      <c r="S56" s="25"/>
      <c r="T56" s="26"/>
      <c r="U56" s="30"/>
      <c r="V56" s="25">
        <v>4</v>
      </c>
      <c r="W56" s="31"/>
      <c r="X56" s="3" t="e">
        <f>#REF!</f>
        <v>#REF!</v>
      </c>
      <c r="Y56" s="5">
        <f>SUM(M59:V59)</f>
        <v>36</v>
      </c>
    </row>
    <row r="57" spans="1:26" ht="31.5" customHeight="1" thickBot="1">
      <c r="A57" s="39" t="s">
        <v>103</v>
      </c>
      <c r="B57" s="39" t="s">
        <v>101</v>
      </c>
      <c r="C57" s="80"/>
      <c r="D57" s="81"/>
      <c r="E57" s="81"/>
      <c r="F57" s="81"/>
      <c r="G57" s="81"/>
      <c r="H57" s="39"/>
      <c r="I57" s="40"/>
      <c r="J57" s="41"/>
      <c r="K57" s="42"/>
      <c r="L57" s="43"/>
      <c r="M57" s="43"/>
      <c r="N57" s="44"/>
      <c r="O57" s="45"/>
      <c r="P57" s="46"/>
      <c r="Q57" s="44"/>
      <c r="R57" s="30"/>
      <c r="S57" s="25"/>
      <c r="T57" s="31"/>
      <c r="U57" s="45">
        <v>6</v>
      </c>
      <c r="V57" s="46"/>
      <c r="W57" s="44"/>
      <c r="X57" s="19">
        <f>SUM(O58:U58)</f>
        <v>454</v>
      </c>
      <c r="Y57" s="5">
        <f>SUM(O60:V60)</f>
        <v>36</v>
      </c>
    </row>
    <row r="58" spans="1:26" ht="30.75" customHeight="1">
      <c r="A58" s="119" t="s">
        <v>137</v>
      </c>
      <c r="B58" s="120"/>
      <c r="C58" s="120"/>
      <c r="D58" s="120"/>
      <c r="E58" s="120"/>
      <c r="F58" s="120"/>
      <c r="G58" s="120"/>
      <c r="H58" s="120"/>
      <c r="I58" s="120"/>
      <c r="J58" s="121"/>
      <c r="K58" s="116" t="s">
        <v>92</v>
      </c>
      <c r="L58" s="128" t="s">
        <v>91</v>
      </c>
      <c r="M58" s="129"/>
      <c r="N58" s="130"/>
      <c r="O58" s="47">
        <f>SUM(O10:O16,O18:O19,O22:O38,O46,O43,O50)</f>
        <v>106</v>
      </c>
      <c r="P58" s="47">
        <f>SUM(P10:P16,P18:P19,P22:P38,P46,P43,P50)</f>
        <v>68</v>
      </c>
      <c r="Q58" s="47">
        <f>SUM(Q10:Q16,Q18:Q19,Q22:Q38,Q46,Q43,Q50)</f>
        <v>10</v>
      </c>
      <c r="R58" s="47">
        <f>SUM(R10:R16,R18:R19,R22:R38,R46,R43,R50)</f>
        <v>105</v>
      </c>
      <c r="S58" s="47">
        <f>SUM(S10:S16,S18:S19,S22:S38,S46,S43,S50)</f>
        <v>74</v>
      </c>
      <c r="T58" s="47">
        <v>3</v>
      </c>
      <c r="U58" s="47">
        <f>SUM(U10:U16,U18:U19,U22:U38,U46,U43,U50)</f>
        <v>88</v>
      </c>
      <c r="V58" s="47">
        <f>SUM(V10:V16,V18:V19,V22:V38,V46,V43,V50)</f>
        <v>47</v>
      </c>
      <c r="W58" s="48">
        <v>5</v>
      </c>
      <c r="X58" s="17"/>
      <c r="Y58" s="5">
        <f>SUM(O61:V61)</f>
        <v>144</v>
      </c>
    </row>
    <row r="59" spans="1:26" ht="15.75" customHeight="1">
      <c r="A59" s="122"/>
      <c r="B59" s="123"/>
      <c r="C59" s="123"/>
      <c r="D59" s="123"/>
      <c r="E59" s="123"/>
      <c r="F59" s="123"/>
      <c r="G59" s="123"/>
      <c r="H59" s="123"/>
      <c r="I59" s="123"/>
      <c r="J59" s="124"/>
      <c r="K59" s="117"/>
      <c r="L59" s="69" t="s">
        <v>27</v>
      </c>
      <c r="M59" s="70"/>
      <c r="N59" s="131"/>
      <c r="O59" s="70">
        <f>SUM(O47:P47,O53:P53)</f>
        <v>0</v>
      </c>
      <c r="P59" s="70"/>
      <c r="Q59" s="71"/>
      <c r="R59" s="113">
        <f>SUM('9кл.4года'!R47:S47,R53:S53)</f>
        <v>36</v>
      </c>
      <c r="S59" s="114"/>
      <c r="T59" s="49"/>
      <c r="U59" s="38"/>
      <c r="V59" s="38">
        <f>SUM(U47:V47,U53:V53)</f>
        <v>0</v>
      </c>
      <c r="W59" s="49"/>
      <c r="X59" s="17"/>
      <c r="Y59" s="5">
        <f>SUM(O62:U62)</f>
        <v>17</v>
      </c>
    </row>
    <row r="60" spans="1:26" ht="15.75" customHeight="1">
      <c r="A60" s="122"/>
      <c r="B60" s="123"/>
      <c r="C60" s="123"/>
      <c r="D60" s="123"/>
      <c r="E60" s="123"/>
      <c r="F60" s="123"/>
      <c r="G60" s="123"/>
      <c r="H60" s="123"/>
      <c r="I60" s="123"/>
      <c r="J60" s="124"/>
      <c r="K60" s="117"/>
      <c r="L60" s="69" t="s">
        <v>71</v>
      </c>
      <c r="M60" s="70"/>
      <c r="N60" s="131"/>
      <c r="O60" s="70">
        <f>SUM(O44:P44,O54:P54)</f>
        <v>36</v>
      </c>
      <c r="P60" s="70"/>
      <c r="Q60" s="71"/>
      <c r="R60" s="69" t="s">
        <v>100</v>
      </c>
      <c r="S60" s="70"/>
      <c r="T60" s="71"/>
      <c r="U60" s="38"/>
      <c r="V60" s="38">
        <f>SUM(U44:V44,U54:V54)</f>
        <v>0</v>
      </c>
      <c r="W60" s="49"/>
      <c r="X60" s="18"/>
      <c r="Y60" s="5">
        <f>SUM(O63:U63)</f>
        <v>21</v>
      </c>
    </row>
    <row r="61" spans="1:26" ht="15.75" customHeight="1">
      <c r="A61" s="122"/>
      <c r="B61" s="123"/>
      <c r="C61" s="123"/>
      <c r="D61" s="123"/>
      <c r="E61" s="123"/>
      <c r="F61" s="123"/>
      <c r="G61" s="123"/>
      <c r="H61" s="123"/>
      <c r="I61" s="123"/>
      <c r="J61" s="124"/>
      <c r="K61" s="117"/>
      <c r="L61" s="69" t="s">
        <v>72</v>
      </c>
      <c r="M61" s="70"/>
      <c r="N61" s="131"/>
      <c r="O61" s="70">
        <v>0</v>
      </c>
      <c r="P61" s="70"/>
      <c r="Q61" s="71"/>
      <c r="R61" s="69">
        <v>0</v>
      </c>
      <c r="S61" s="70"/>
      <c r="T61" s="71"/>
      <c r="U61" s="50"/>
      <c r="V61" s="38">
        <f>4*36</f>
        <v>144</v>
      </c>
      <c r="W61" s="49"/>
      <c r="X61" s="18"/>
      <c r="Y61" s="5">
        <f>SUM(O64:U64)</f>
        <v>0</v>
      </c>
    </row>
    <row r="62" spans="1:26">
      <c r="A62" s="122"/>
      <c r="B62" s="123"/>
      <c r="C62" s="123"/>
      <c r="D62" s="123"/>
      <c r="E62" s="123"/>
      <c r="F62" s="123"/>
      <c r="G62" s="123"/>
      <c r="H62" s="123"/>
      <c r="I62" s="123"/>
      <c r="J62" s="124"/>
      <c r="K62" s="117"/>
      <c r="L62" s="69" t="s">
        <v>28</v>
      </c>
      <c r="M62" s="70"/>
      <c r="N62" s="131"/>
      <c r="O62" s="70">
        <v>5</v>
      </c>
      <c r="P62" s="70"/>
      <c r="Q62" s="71"/>
      <c r="R62" s="69">
        <f>SUM(COUNTIF(E10:E16,"Э"),COUNTIF(E18:E19,"Э"),COUNTIF(E22:E38,"Э"),COUNTIF(E46:E47,"Э"),COUNTIF(E50:E54,"Э"))+1</f>
        <v>5</v>
      </c>
      <c r="S62" s="70"/>
      <c r="T62" s="71"/>
      <c r="U62" s="69">
        <f>SUM(COUNTIF(G10:G16,"Э"),COUNTIF(G18:G19,"Э"),COUNTIF(G22:G38,"Э"),COUNTIF(G47:G47,"Э"),COUNTIF(G49:G54,"Э"))+1</f>
        <v>7</v>
      </c>
      <c r="V62" s="70"/>
      <c r="W62" s="71"/>
      <c r="X62" s="18"/>
    </row>
    <row r="63" spans="1:26">
      <c r="A63" s="122"/>
      <c r="B63" s="123"/>
      <c r="C63" s="123"/>
      <c r="D63" s="123"/>
      <c r="E63" s="123"/>
      <c r="F63" s="123"/>
      <c r="G63" s="123"/>
      <c r="H63" s="123"/>
      <c r="I63" s="123"/>
      <c r="J63" s="124"/>
      <c r="K63" s="117"/>
      <c r="L63" s="69" t="s">
        <v>29</v>
      </c>
      <c r="M63" s="70"/>
      <c r="N63" s="131"/>
      <c r="O63" s="115">
        <f>SUM(COUNTIF(C10:C16,"ДЗ"),COUNTIF(C18:C19,"ДЗ"),COUNTIF(C22:C38,"ДЗ"),COUNTIF(C46:C47,"ДЗ"),COUNTIF(C43:C44,"ДЗ"))</f>
        <v>10</v>
      </c>
      <c r="P63" s="70"/>
      <c r="Q63" s="71"/>
      <c r="R63" s="69">
        <f>SUM(COUNTIF(E10:E16,"ДЗ"),COUNTIF(E18:E19,"ДЗ"),COUNTIF(E22:E38,"ДЗ"),COUNTIF(E46:E47,"ДЗ"),COUNTIF(E43:E44,"ДЗ"))</f>
        <v>5</v>
      </c>
      <c r="S63" s="70"/>
      <c r="T63" s="71"/>
      <c r="U63" s="69">
        <f>SUM(COUNTIF(G10:G16,"ДЗ"),COUNTIF(G18:G19,"ДЗ"),COUNTIF(G22:G38,"ДЗ"),COUNTIF(G46:G47,"ДЗ"),COUNTIF(G50:G54,"ДЗ"))</f>
        <v>6</v>
      </c>
      <c r="V63" s="70"/>
      <c r="W63" s="71"/>
      <c r="X63" s="18"/>
    </row>
    <row r="64" spans="1:26" ht="53.25" customHeight="1" thickBot="1">
      <c r="A64" s="125"/>
      <c r="B64" s="126"/>
      <c r="C64" s="126"/>
      <c r="D64" s="126"/>
      <c r="E64" s="126"/>
      <c r="F64" s="126"/>
      <c r="G64" s="126"/>
      <c r="H64" s="126"/>
      <c r="I64" s="126"/>
      <c r="J64" s="127"/>
      <c r="K64" s="118"/>
      <c r="L64" s="72" t="s">
        <v>30</v>
      </c>
      <c r="M64" s="73"/>
      <c r="N64" s="132"/>
      <c r="O64" s="73">
        <f>SUM(COUNTIF(C10:C13,"З"),COUNTIF(C18:C19,"З"),COUNTIF(C22:C36,"З"),COUNTIF(C46:C47,"З"),COUNTIF(C50:C54,"З"))</f>
        <v>0</v>
      </c>
      <c r="P64" s="73"/>
      <c r="Q64" s="74"/>
      <c r="R64" s="72">
        <f>SUM(COUNTIF(E10:E12,"З"),COUNTIF(E18:E19,"З"),COUNTIF(E22:E36,"З"),COUNTIF(E46:E47,"З"),COUNTIF(E50:E54,"З"))</f>
        <v>0</v>
      </c>
      <c r="S64" s="73"/>
      <c r="T64" s="74"/>
      <c r="U64" s="72">
        <f>SUM(COUNTIF(F10:F13,"З"),COUNTIF(F18:F19,"З"),COUNTIF(F22:F36,"З"),COUNTIF(F45:F47,"З"),COUNTIF(F49:F54,"З"))</f>
        <v>0</v>
      </c>
      <c r="V64" s="73"/>
      <c r="W64" s="74"/>
    </row>
    <row r="65" spans="1:24" ht="36.75" customHeight="1">
      <c r="A65" s="62" t="s">
        <v>136</v>
      </c>
    </row>
    <row r="67" spans="1:24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</row>
    <row r="68" spans="1:24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X68" s="6"/>
    </row>
    <row r="69" spans="1:24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3"/>
    </row>
    <row r="70" spans="1:24">
      <c r="P70" s="3" t="e">
        <f>SUM(P58:P61)/O6</f>
        <v>#DIV/0!</v>
      </c>
      <c r="Q70" s="3"/>
      <c r="R70" s="3"/>
      <c r="S70" s="3" t="e">
        <f>SUM(S58:S61)/R6</f>
        <v>#DIV/0!</v>
      </c>
      <c r="T70" s="3"/>
      <c r="U70" s="3"/>
      <c r="V70" s="3" t="e">
        <f>SUM(V58:V61)/U6</f>
        <v>#DIV/0!</v>
      </c>
      <c r="W70" s="3"/>
    </row>
  </sheetData>
  <mergeCells count="60">
    <mergeCell ref="K58:K64"/>
    <mergeCell ref="A58:J64"/>
    <mergeCell ref="L58:N58"/>
    <mergeCell ref="L59:N59"/>
    <mergeCell ref="L60:N60"/>
    <mergeCell ref="L61:N61"/>
    <mergeCell ref="L62:N62"/>
    <mergeCell ref="L63:N63"/>
    <mergeCell ref="L64:N64"/>
    <mergeCell ref="O64:Q64"/>
    <mergeCell ref="O63:Q63"/>
    <mergeCell ref="O62:Q62"/>
    <mergeCell ref="R62:T62"/>
    <mergeCell ref="R63:T63"/>
    <mergeCell ref="R64:T64"/>
    <mergeCell ref="O60:Q60"/>
    <mergeCell ref="O61:Q61"/>
    <mergeCell ref="O59:Q59"/>
    <mergeCell ref="R59:S59"/>
    <mergeCell ref="R61:T61"/>
    <mergeCell ref="R60:T60"/>
    <mergeCell ref="A55:B55"/>
    <mergeCell ref="C8:G8"/>
    <mergeCell ref="A1:V1"/>
    <mergeCell ref="A2:A7"/>
    <mergeCell ref="B2:B7"/>
    <mergeCell ref="C2:G7"/>
    <mergeCell ref="I3:I7"/>
    <mergeCell ref="J3:J7"/>
    <mergeCell ref="K3:N3"/>
    <mergeCell ref="K4:K7"/>
    <mergeCell ref="L5:L7"/>
    <mergeCell ref="M5:M7"/>
    <mergeCell ref="R3:T3"/>
    <mergeCell ref="P2:X2"/>
    <mergeCell ref="N5:N7"/>
    <mergeCell ref="I2:O2"/>
    <mergeCell ref="C57:G57"/>
    <mergeCell ref="C56:G56"/>
    <mergeCell ref="A68:V68"/>
    <mergeCell ref="A67:V67"/>
    <mergeCell ref="H2:H7"/>
    <mergeCell ref="U3:W3"/>
    <mergeCell ref="O4:O7"/>
    <mergeCell ref="P4:P7"/>
    <mergeCell ref="Q4:Q7"/>
    <mergeCell ref="S4:S7"/>
    <mergeCell ref="T4:T7"/>
    <mergeCell ref="U4:U7"/>
    <mergeCell ref="V4:V7"/>
    <mergeCell ref="O3:Q3"/>
    <mergeCell ref="L4:N4"/>
    <mergeCell ref="O55:P55"/>
    <mergeCell ref="U63:W63"/>
    <mergeCell ref="U64:W64"/>
    <mergeCell ref="R55:S55"/>
    <mergeCell ref="U55:V55"/>
    <mergeCell ref="W4:W7"/>
    <mergeCell ref="R4:R7"/>
    <mergeCell ref="U62:W62"/>
  </mergeCells>
  <phoneticPr fontId="6" type="noConversion"/>
  <pageMargins left="0.23622047244094491" right="0.15748031496062992" top="0.15748031496062992" bottom="0.15748031496062992" header="0.15748031496062992" footer="0.15748031496062992"/>
  <pageSetup paperSize="9" scale="69" fitToWidth="4" fitToHeight="4" orientation="landscape" verticalDpi="200" r:id="rId1"/>
  <rowBreaks count="1" manualBreakCount="1">
    <brk id="43" max="23" man="1"/>
  </rowBreaks>
  <colBreaks count="1" manualBreakCount="1">
    <brk id="23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0" zoomScaleNormal="10" workbookViewId="0">
      <selection activeCell="H5" sqref="H5:AD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Пояснения</vt:lpstr>
      <vt:lpstr>9кл.4года</vt:lpstr>
      <vt:lpstr>Лист1</vt:lpstr>
      <vt:lpstr>'9кл.4года'!_edn1</vt:lpstr>
      <vt:lpstr>'9кл.4года'!_edn2</vt:lpstr>
      <vt:lpstr>'9кл.4года'!_ednref1</vt:lpstr>
      <vt:lpstr>'9кл.4года'!_ednref2</vt:lpstr>
      <vt:lpstr>'9кл.4года'!Заголовки_для_печати</vt:lpstr>
      <vt:lpstr>'9кл.4года'!Область_печати</vt:lpstr>
    </vt:vector>
  </TitlesOfParts>
  <Company>\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ПОЧУ "ЯТУ"</dc:creator>
  <cp:lastModifiedBy>Admin</cp:lastModifiedBy>
  <cp:lastPrinted>2018-02-13T14:00:56Z</cp:lastPrinted>
  <dcterms:created xsi:type="dcterms:W3CDTF">2010-11-26T09:39:03Z</dcterms:created>
  <dcterms:modified xsi:type="dcterms:W3CDTF">2023-12-28T09:47:01Z</dcterms:modified>
</cp:coreProperties>
</file>